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265" yWindow="-15" windowWidth="14310" windowHeight="12015" activeTab="1"/>
  </bookViews>
  <sheets>
    <sheet name="P.ACCION MARZO  (2)" sheetId="5" r:id="rId1"/>
    <sheet name="P.ACCION MARZO  (3)" sheetId="6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Print_Titles" localSheetId="0">'P.ACCION MARZO  (2)'!$C:$F,'P.ACCION MARZO  (2)'!$1:$3</definedName>
    <definedName name="_xlnm.Print_Titles" localSheetId="1">'P.ACCION MARZO  (3)'!$C:$F,'P.ACCION MARZO  (3)'!$1:$3</definedName>
  </definedNames>
  <calcPr calcId="144525"/>
</workbook>
</file>

<file path=xl/calcChain.xml><?xml version="1.0" encoding="utf-8"?>
<calcChain xmlns="http://schemas.openxmlformats.org/spreadsheetml/2006/main">
  <c r="DL140" i="6" l="1"/>
  <c r="DK140" i="6"/>
  <c r="DL129" i="6"/>
  <c r="DK129" i="6"/>
  <c r="CL139" i="6" l="1"/>
  <c r="CK139" i="6"/>
  <c r="CJ139" i="6"/>
  <c r="CG139" i="6"/>
  <c r="CF139" i="6"/>
  <c r="CE139" i="6"/>
  <c r="CD139" i="6"/>
  <c r="CC139" i="6"/>
  <c r="CB139" i="6"/>
  <c r="CA139" i="6"/>
  <c r="BZ139" i="6"/>
  <c r="BY139" i="6"/>
  <c r="BX139" i="6"/>
  <c r="BW139" i="6"/>
  <c r="BV139" i="6"/>
  <c r="BU139" i="6"/>
  <c r="BT139" i="6"/>
  <c r="AU139" i="6"/>
  <c r="AT139" i="6"/>
  <c r="AR139" i="6"/>
  <c r="AQ139" i="6"/>
  <c r="AP139" i="6"/>
  <c r="AO139" i="6"/>
  <c r="AN139" i="6"/>
  <c r="AM139" i="6"/>
  <c r="AL139" i="6"/>
  <c r="AK139" i="6"/>
  <c r="AJ139" i="6"/>
  <c r="AI139" i="6"/>
  <c r="AG139" i="6"/>
  <c r="AD139" i="6"/>
  <c r="Y139" i="6"/>
  <c r="X139" i="6"/>
  <c r="W139" i="6"/>
  <c r="U139" i="6"/>
  <c r="T139" i="6"/>
  <c r="S139" i="6"/>
  <c r="R139" i="6"/>
  <c r="Q139" i="6"/>
  <c r="P139" i="6"/>
  <c r="O139" i="6"/>
  <c r="N139" i="6"/>
  <c r="M139" i="6"/>
  <c r="L139" i="6"/>
  <c r="K139" i="6"/>
  <c r="I139" i="6"/>
  <c r="H139" i="6"/>
  <c r="AA138" i="6"/>
  <c r="AA140" i="6" s="1"/>
  <c r="CJ137" i="6"/>
  <c r="BS137" i="6" s="1"/>
  <c r="AQ137" i="6"/>
  <c r="Z137" i="6"/>
  <c r="X137" i="6"/>
  <c r="CK136" i="6"/>
  <c r="CJ136" i="6"/>
  <c r="CI136" i="6"/>
  <c r="CH136" i="6"/>
  <c r="CG136" i="6"/>
  <c r="CD136" i="6"/>
  <c r="CC136" i="6"/>
  <c r="CB136" i="6"/>
  <c r="CA136" i="6"/>
  <c r="BZ136" i="6"/>
  <c r="BW136" i="6"/>
  <c r="BV136" i="6"/>
  <c r="BU136" i="6"/>
  <c r="BT136" i="6"/>
  <c r="AU136" i="6"/>
  <c r="AT136" i="6"/>
  <c r="AS136" i="6"/>
  <c r="AR136" i="6"/>
  <c r="AQ136" i="6"/>
  <c r="AN136" i="6"/>
  <c r="AM136" i="6"/>
  <c r="AL136" i="6"/>
  <c r="AK136" i="6"/>
  <c r="AJ136" i="6"/>
  <c r="AG136" i="6"/>
  <c r="AF136" i="6"/>
  <c r="AE136" i="6"/>
  <c r="AD136" i="6"/>
  <c r="Y136" i="6"/>
  <c r="X136" i="6"/>
  <c r="W136" i="6"/>
  <c r="V136" i="6"/>
  <c r="U136" i="6"/>
  <c r="T136" i="6"/>
  <c r="S136" i="6"/>
  <c r="R136" i="6"/>
  <c r="Q136" i="6"/>
  <c r="P136" i="6"/>
  <c r="O136" i="6"/>
  <c r="N136" i="6"/>
  <c r="K136" i="6"/>
  <c r="J136" i="6"/>
  <c r="I136" i="6"/>
  <c r="H136" i="6"/>
  <c r="CK135" i="6"/>
  <c r="CJ135" i="6"/>
  <c r="CI135" i="6"/>
  <c r="CH135" i="6"/>
  <c r="CE135" i="6"/>
  <c r="CD135" i="6"/>
  <c r="CC135" i="6"/>
  <c r="CB135" i="6"/>
  <c r="CA135" i="6"/>
  <c r="BZ135" i="6"/>
  <c r="BW135" i="6"/>
  <c r="BV135" i="6"/>
  <c r="BU135" i="6"/>
  <c r="BT135" i="6"/>
  <c r="AU135" i="6"/>
  <c r="AT135" i="6"/>
  <c r="AS135" i="6"/>
  <c r="AR135" i="6"/>
  <c r="AO135" i="6"/>
  <c r="AN135" i="6"/>
  <c r="AM135" i="6"/>
  <c r="AL135" i="6"/>
  <c r="AK135" i="6"/>
  <c r="AJ135" i="6"/>
  <c r="AG135" i="6"/>
  <c r="AF135" i="6"/>
  <c r="AE135" i="6"/>
  <c r="AD135" i="6"/>
  <c r="Y135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K135" i="6"/>
  <c r="I135" i="6"/>
  <c r="H135" i="6"/>
  <c r="CK134" i="6"/>
  <c r="CJ134" i="6"/>
  <c r="CI134" i="6"/>
  <c r="CG134" i="6"/>
  <c r="CD134" i="6"/>
  <c r="CC134" i="6"/>
  <c r="CB134" i="6"/>
  <c r="CA134" i="6"/>
  <c r="BZ134" i="6"/>
  <c r="BY134" i="6"/>
  <c r="BX134" i="6"/>
  <c r="BW134" i="6"/>
  <c r="BU134" i="6"/>
  <c r="BT134" i="6"/>
  <c r="AU134" i="6"/>
  <c r="AT134" i="6"/>
  <c r="AS134" i="6"/>
  <c r="AQ134" i="6"/>
  <c r="AN134" i="6"/>
  <c r="AM134" i="6"/>
  <c r="AL134" i="6"/>
  <c r="AK134" i="6"/>
  <c r="AJ134" i="6"/>
  <c r="AI134" i="6"/>
  <c r="AH134" i="6"/>
  <c r="AG134" i="6"/>
  <c r="AE134" i="6"/>
  <c r="AD134" i="6"/>
  <c r="X134" i="6"/>
  <c r="W134" i="6"/>
  <c r="U134" i="6"/>
  <c r="T134" i="6"/>
  <c r="S134" i="6"/>
  <c r="R134" i="6"/>
  <c r="Q134" i="6"/>
  <c r="P134" i="6"/>
  <c r="O134" i="6"/>
  <c r="N134" i="6"/>
  <c r="L134" i="6"/>
  <c r="K134" i="6"/>
  <c r="I134" i="6"/>
  <c r="H134" i="6"/>
  <c r="CL133" i="6"/>
  <c r="CK133" i="6"/>
  <c r="CJ133" i="6"/>
  <c r="CI133" i="6"/>
  <c r="CH133" i="6"/>
  <c r="CG133" i="6"/>
  <c r="CF133" i="6"/>
  <c r="CE133" i="6"/>
  <c r="CD133" i="6"/>
  <c r="CC133" i="6"/>
  <c r="CB133" i="6"/>
  <c r="CA133" i="6"/>
  <c r="BZ133" i="6"/>
  <c r="BY133" i="6"/>
  <c r="BW133" i="6"/>
  <c r="BU133" i="6"/>
  <c r="BT133" i="6"/>
  <c r="BO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I133" i="6"/>
  <c r="AG133" i="6"/>
  <c r="AE133" i="6"/>
  <c r="AD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K133" i="6"/>
  <c r="I133" i="6"/>
  <c r="H133" i="6"/>
  <c r="CL132" i="6"/>
  <c r="CK132" i="6"/>
  <c r="CJ132" i="6"/>
  <c r="CI132" i="6"/>
  <c r="CH132" i="6"/>
  <c r="CG132" i="6"/>
  <c r="CE132" i="6"/>
  <c r="CC132" i="6"/>
  <c r="CB132" i="6"/>
  <c r="CA132" i="6"/>
  <c r="BZ132" i="6"/>
  <c r="BY132" i="6"/>
  <c r="BX132" i="6"/>
  <c r="BW132" i="6"/>
  <c r="BU132" i="6"/>
  <c r="BT132" i="6"/>
  <c r="AU132" i="6"/>
  <c r="AT132" i="6"/>
  <c r="AS132" i="6"/>
  <c r="AR132" i="6"/>
  <c r="AQ132" i="6"/>
  <c r="AO132" i="6"/>
  <c r="AM132" i="6"/>
  <c r="AL132" i="6"/>
  <c r="AK132" i="6"/>
  <c r="AJ132" i="6"/>
  <c r="AI132" i="6"/>
  <c r="AH132" i="6"/>
  <c r="AG132" i="6"/>
  <c r="AE132" i="6"/>
  <c r="AD132" i="6"/>
  <c r="Y132" i="6"/>
  <c r="X132" i="6"/>
  <c r="W132" i="6"/>
  <c r="U132" i="6"/>
  <c r="T132" i="6"/>
  <c r="S132" i="6"/>
  <c r="Q132" i="6"/>
  <c r="P132" i="6"/>
  <c r="O132" i="6"/>
  <c r="N132" i="6"/>
  <c r="M132" i="6"/>
  <c r="L132" i="6"/>
  <c r="K132" i="6"/>
  <c r="I132" i="6"/>
  <c r="H132" i="6"/>
  <c r="CL131" i="6"/>
  <c r="CK131" i="6"/>
  <c r="CJ131" i="6"/>
  <c r="CI131" i="6"/>
  <c r="CH131" i="6"/>
  <c r="CG131" i="6"/>
  <c r="CF131" i="6"/>
  <c r="CE131" i="6"/>
  <c r="CD131" i="6"/>
  <c r="CC131" i="6"/>
  <c r="CB131" i="6"/>
  <c r="CA131" i="6"/>
  <c r="BZ131" i="6"/>
  <c r="BY131" i="6"/>
  <c r="BX131" i="6"/>
  <c r="BW131" i="6"/>
  <c r="BU131" i="6"/>
  <c r="BT131" i="6"/>
  <c r="BO131" i="6"/>
  <c r="AV131" i="6"/>
  <c r="AU131" i="6"/>
  <c r="AT131" i="6"/>
  <c r="AS131" i="6"/>
  <c r="AR131" i="6"/>
  <c r="AQ131" i="6"/>
  <c r="AP131" i="6"/>
  <c r="AO131" i="6"/>
  <c r="AN131" i="6"/>
  <c r="AM131" i="6"/>
  <c r="AL131" i="6"/>
  <c r="AK131" i="6"/>
  <c r="AJ131" i="6"/>
  <c r="AI131" i="6"/>
  <c r="AH131" i="6"/>
  <c r="AG131" i="6"/>
  <c r="AE131" i="6"/>
  <c r="AD131" i="6"/>
  <c r="Y131" i="6"/>
  <c r="X131" i="6"/>
  <c r="W131" i="6"/>
  <c r="V131" i="6"/>
  <c r="U131" i="6"/>
  <c r="T131" i="6"/>
  <c r="S131" i="6"/>
  <c r="M131" i="6"/>
  <c r="L131" i="6"/>
  <c r="I131" i="6"/>
  <c r="H131" i="6"/>
  <c r="CL127" i="6"/>
  <c r="CK127" i="6"/>
  <c r="CJ127" i="6"/>
  <c r="CI127" i="6"/>
  <c r="CH127" i="6"/>
  <c r="CG127" i="6"/>
  <c r="CE127" i="6"/>
  <c r="CC127" i="6"/>
  <c r="CB127" i="6"/>
  <c r="CA127" i="6"/>
  <c r="BZ127" i="6"/>
  <c r="BY127" i="6"/>
  <c r="BW127" i="6"/>
  <c r="BU127" i="6"/>
  <c r="BT127" i="6"/>
  <c r="AU127" i="6"/>
  <c r="AS127" i="6"/>
  <c r="AR127" i="6"/>
  <c r="AQ127" i="6"/>
  <c r="AO127" i="6"/>
  <c r="AM127" i="6"/>
  <c r="AL127" i="6"/>
  <c r="AK127" i="6"/>
  <c r="AJ127" i="6"/>
  <c r="AI127" i="6"/>
  <c r="AG127" i="6"/>
  <c r="AE127" i="6"/>
  <c r="Y127" i="6"/>
  <c r="X127" i="6"/>
  <c r="W127" i="6"/>
  <c r="T127" i="6"/>
  <c r="S127" i="6"/>
  <c r="M127" i="6"/>
  <c r="L127" i="6"/>
  <c r="I127" i="6"/>
  <c r="H127" i="6"/>
  <c r="DG126" i="6"/>
  <c r="DF126" i="6"/>
  <c r="DE126" i="6"/>
  <c r="DD126" i="6"/>
  <c r="DC126" i="6"/>
  <c r="DB126" i="6"/>
  <c r="DA126" i="6"/>
  <c r="CZ126" i="6"/>
  <c r="CY126" i="6"/>
  <c r="CX126" i="6"/>
  <c r="CW126" i="6"/>
  <c r="CV126" i="6"/>
  <c r="CU126" i="6"/>
  <c r="CT126" i="6"/>
  <c r="CR126" i="6"/>
  <c r="CQ126" i="6"/>
  <c r="CP126" i="6"/>
  <c r="CO126" i="6"/>
  <c r="BX126" i="6"/>
  <c r="BP126" i="6"/>
  <c r="BN126" i="6"/>
  <c r="BM126" i="6"/>
  <c r="BL126" i="6"/>
  <c r="BK126" i="6"/>
  <c r="BJ126" i="6"/>
  <c r="BI126" i="6"/>
  <c r="BH126" i="6"/>
  <c r="BG126" i="6"/>
  <c r="BF126" i="6"/>
  <c r="BE126" i="6"/>
  <c r="BD126" i="6"/>
  <c r="BB126" i="6"/>
  <c r="BA126" i="6"/>
  <c r="AZ126" i="6"/>
  <c r="AY126" i="6"/>
  <c r="AH126" i="6"/>
  <c r="AC126" i="6" s="1"/>
  <c r="Z126" i="6"/>
  <c r="G126" i="6" s="1"/>
  <c r="DG125" i="6"/>
  <c r="DF125" i="6"/>
  <c r="DE125" i="6"/>
  <c r="DD125" i="6"/>
  <c r="DC125" i="6"/>
  <c r="DB125" i="6"/>
  <c r="DA125" i="6"/>
  <c r="CZ125" i="6"/>
  <c r="CY125" i="6"/>
  <c r="CX125" i="6"/>
  <c r="CW125" i="6"/>
  <c r="CV125" i="6"/>
  <c r="CU125" i="6"/>
  <c r="CT125" i="6"/>
  <c r="CR125" i="6"/>
  <c r="CQ125" i="6"/>
  <c r="CP125" i="6"/>
  <c r="CO125" i="6"/>
  <c r="BX125" i="6"/>
  <c r="BQ125" i="6"/>
  <c r="BP125" i="6"/>
  <c r="BN125" i="6"/>
  <c r="BM125" i="6"/>
  <c r="BL125" i="6"/>
  <c r="BK125" i="6"/>
  <c r="BJ125" i="6"/>
  <c r="BI125" i="6"/>
  <c r="BH125" i="6"/>
  <c r="BG125" i="6"/>
  <c r="BF125" i="6"/>
  <c r="BE125" i="6"/>
  <c r="BD125" i="6"/>
  <c r="BB125" i="6"/>
  <c r="BA125" i="6"/>
  <c r="AZ125" i="6"/>
  <c r="AY125" i="6"/>
  <c r="AH125" i="6"/>
  <c r="AC125" i="6" s="1"/>
  <c r="G125" i="6"/>
  <c r="DG124" i="6"/>
  <c r="DF124" i="6"/>
  <c r="DE124" i="6"/>
  <c r="DD124" i="6"/>
  <c r="DC124" i="6"/>
  <c r="DB124" i="6"/>
  <c r="DA124" i="6"/>
  <c r="CZ124" i="6"/>
  <c r="CY124" i="6"/>
  <c r="CX124" i="6"/>
  <c r="CW124" i="6"/>
  <c r="CV124" i="6"/>
  <c r="CU124" i="6"/>
  <c r="CT124" i="6"/>
  <c r="CR124" i="6"/>
  <c r="CQ124" i="6"/>
  <c r="CP124" i="6"/>
  <c r="CO124" i="6"/>
  <c r="BX124" i="6"/>
  <c r="BQ124" i="6"/>
  <c r="BP124" i="6"/>
  <c r="BN124" i="6"/>
  <c r="BM124" i="6"/>
  <c r="BL124" i="6"/>
  <c r="BK124" i="6"/>
  <c r="BJ124" i="6"/>
  <c r="BI124" i="6"/>
  <c r="BH124" i="6"/>
  <c r="BG124" i="6"/>
  <c r="BF124" i="6"/>
  <c r="BE124" i="6"/>
  <c r="BD124" i="6"/>
  <c r="BB124" i="6"/>
  <c r="BA124" i="6"/>
  <c r="AZ124" i="6"/>
  <c r="AY124" i="6"/>
  <c r="AH124" i="6"/>
  <c r="AC124" i="6" s="1"/>
  <c r="G124" i="6"/>
  <c r="DG123" i="6"/>
  <c r="DF123" i="6"/>
  <c r="DE123" i="6"/>
  <c r="DD123" i="6"/>
  <c r="DC123" i="6"/>
  <c r="DB123" i="6"/>
  <c r="DA123" i="6"/>
  <c r="CZ123" i="6"/>
  <c r="CY123" i="6"/>
  <c r="CX123" i="6"/>
  <c r="CW123" i="6"/>
  <c r="CV123" i="6"/>
  <c r="CU123" i="6"/>
  <c r="CT123" i="6"/>
  <c r="CS123" i="6"/>
  <c r="CR123" i="6"/>
  <c r="CQ123" i="6"/>
  <c r="CP123" i="6"/>
  <c r="CO123" i="6"/>
  <c r="BS123" i="6"/>
  <c r="BR123" i="6" s="1"/>
  <c r="CM123" i="6" s="1"/>
  <c r="BQ123" i="6"/>
  <c r="BP123" i="6"/>
  <c r="BN123" i="6"/>
  <c r="BM123" i="6"/>
  <c r="BL123" i="6"/>
  <c r="BK123" i="6"/>
  <c r="BJ123" i="6"/>
  <c r="BI123" i="6"/>
  <c r="BH123" i="6"/>
  <c r="BG123" i="6"/>
  <c r="BF123" i="6"/>
  <c r="BE123" i="6"/>
  <c r="BD123" i="6"/>
  <c r="BC123" i="6"/>
  <c r="BB123" i="6"/>
  <c r="BA123" i="6"/>
  <c r="AZ123" i="6"/>
  <c r="AY123" i="6"/>
  <c r="AC123" i="6"/>
  <c r="G123" i="6"/>
  <c r="DG122" i="6"/>
  <c r="DF122" i="6"/>
  <c r="DE122" i="6"/>
  <c r="DD122" i="6"/>
  <c r="DC122" i="6"/>
  <c r="DB122" i="6"/>
  <c r="DA122" i="6"/>
  <c r="CZ122" i="6"/>
  <c r="CY122" i="6"/>
  <c r="CX122" i="6"/>
  <c r="CW122" i="6"/>
  <c r="CV122" i="6"/>
  <c r="CU122" i="6"/>
  <c r="CT122" i="6"/>
  <c r="CS122" i="6"/>
  <c r="CR122" i="6"/>
  <c r="CQ122" i="6"/>
  <c r="CP122" i="6"/>
  <c r="CO122" i="6"/>
  <c r="BS122" i="6"/>
  <c r="BR122" i="6" s="1"/>
  <c r="CM122" i="6" s="1"/>
  <c r="BQ122" i="6"/>
  <c r="BP122" i="6"/>
  <c r="BN122" i="6"/>
  <c r="BM122" i="6"/>
  <c r="BL122" i="6"/>
  <c r="BK122" i="6"/>
  <c r="BJ122" i="6"/>
  <c r="BI122" i="6"/>
  <c r="BH122" i="6"/>
  <c r="BG122" i="6"/>
  <c r="BF122" i="6"/>
  <c r="BE122" i="6"/>
  <c r="BD122" i="6"/>
  <c r="BB122" i="6"/>
  <c r="BA122" i="6"/>
  <c r="AZ122" i="6"/>
  <c r="AY122" i="6"/>
  <c r="AH122" i="6"/>
  <c r="G122" i="6"/>
  <c r="DG121" i="6"/>
  <c r="DF121" i="6"/>
  <c r="DE121" i="6"/>
  <c r="DD121" i="6"/>
  <c r="DC121" i="6"/>
  <c r="DB121" i="6"/>
  <c r="DA121" i="6"/>
  <c r="CZ121" i="6"/>
  <c r="CY121" i="6"/>
  <c r="CX121" i="6"/>
  <c r="CW121" i="6"/>
  <c r="CV121" i="6"/>
  <c r="CU121" i="6"/>
  <c r="CT121" i="6"/>
  <c r="CR121" i="6"/>
  <c r="CQ121" i="6"/>
  <c r="CP121" i="6"/>
  <c r="CO121" i="6"/>
  <c r="BX121" i="6"/>
  <c r="CS121" i="6" s="1"/>
  <c r="BS121" i="6"/>
  <c r="BQ121" i="6"/>
  <c r="BP121" i="6"/>
  <c r="BN121" i="6"/>
  <c r="BM121" i="6"/>
  <c r="BL121" i="6"/>
  <c r="BK121" i="6"/>
  <c r="BJ121" i="6"/>
  <c r="BI121" i="6"/>
  <c r="BH121" i="6"/>
  <c r="BG121" i="6"/>
  <c r="BF121" i="6"/>
  <c r="BE121" i="6"/>
  <c r="BD121" i="6"/>
  <c r="BB121" i="6"/>
  <c r="BA121" i="6"/>
  <c r="AZ121" i="6"/>
  <c r="AY121" i="6"/>
  <c r="AH121" i="6"/>
  <c r="G121" i="6"/>
  <c r="DE120" i="6"/>
  <c r="DE137" i="6" s="1"/>
  <c r="BS120" i="6"/>
  <c r="AT120" i="6"/>
  <c r="AT137" i="6" s="1"/>
  <c r="U120" i="6"/>
  <c r="U137" i="6" s="1"/>
  <c r="DG119" i="6"/>
  <c r="DF119" i="6"/>
  <c r="DE119" i="6"/>
  <c r="DD119" i="6"/>
  <c r="DC119" i="6"/>
  <c r="DB119" i="6"/>
  <c r="CZ119" i="6"/>
  <c r="CY119" i="6"/>
  <c r="CX119" i="6"/>
  <c r="CW119" i="6"/>
  <c r="CV119" i="6"/>
  <c r="CU119" i="6"/>
  <c r="CT119" i="6"/>
  <c r="CS119" i="6"/>
  <c r="CR119" i="6"/>
  <c r="CQ119" i="6"/>
  <c r="CP119" i="6"/>
  <c r="CO119" i="6"/>
  <c r="CF119" i="6"/>
  <c r="BQ119" i="6"/>
  <c r="BP119" i="6"/>
  <c r="BO119" i="6"/>
  <c r="BO132" i="6" s="1"/>
  <c r="BN119" i="6"/>
  <c r="BM119" i="6"/>
  <c r="BL119" i="6"/>
  <c r="BJ119" i="6"/>
  <c r="BI119" i="6"/>
  <c r="BH119" i="6"/>
  <c r="BG119" i="6"/>
  <c r="BF119" i="6"/>
  <c r="BE119" i="6"/>
  <c r="BD119" i="6"/>
  <c r="BC119" i="6"/>
  <c r="BB119" i="6"/>
  <c r="BA119" i="6"/>
  <c r="AZ119" i="6"/>
  <c r="AY119" i="6"/>
  <c r="AP119" i="6"/>
  <c r="AP132" i="6" s="1"/>
  <c r="G119" i="6"/>
  <c r="DG118" i="6"/>
  <c r="DF118" i="6"/>
  <c r="DE118" i="6"/>
  <c r="DD118" i="6"/>
  <c r="DB118" i="6"/>
  <c r="DA118" i="6"/>
  <c r="CZ118" i="6"/>
  <c r="CY118" i="6"/>
  <c r="CX118" i="6"/>
  <c r="CW118" i="6"/>
  <c r="CV118" i="6"/>
  <c r="CU118" i="6"/>
  <c r="CT118" i="6"/>
  <c r="CS118" i="6"/>
  <c r="CR118" i="6"/>
  <c r="CP118" i="6"/>
  <c r="CO118" i="6"/>
  <c r="BV118" i="6"/>
  <c r="BS118" i="6" s="1"/>
  <c r="BQ118" i="6"/>
  <c r="BP118" i="6"/>
  <c r="BN118" i="6"/>
  <c r="BL118" i="6"/>
  <c r="BK118" i="6"/>
  <c r="BJ118" i="6"/>
  <c r="BI118" i="6"/>
  <c r="BH118" i="6"/>
  <c r="BG118" i="6"/>
  <c r="BF118" i="6"/>
  <c r="BE118" i="6"/>
  <c r="BD118" i="6"/>
  <c r="BC118" i="6"/>
  <c r="BB118" i="6"/>
  <c r="BA118" i="6"/>
  <c r="AZ118" i="6"/>
  <c r="AY118" i="6"/>
  <c r="AC118" i="6"/>
  <c r="V118" i="6"/>
  <c r="J118" i="6"/>
  <c r="J132" i="6" s="1"/>
  <c r="DG117" i="6"/>
  <c r="DF117" i="6"/>
  <c r="DE117" i="6"/>
  <c r="DD117" i="6"/>
  <c r="DC117" i="6"/>
  <c r="DB117" i="6"/>
  <c r="DA117" i="6"/>
  <c r="CZ117" i="6"/>
  <c r="CY117" i="6"/>
  <c r="CX117" i="6"/>
  <c r="CW117" i="6"/>
  <c r="CV117" i="6"/>
  <c r="CU117" i="6"/>
  <c r="CT117" i="6"/>
  <c r="CS117" i="6"/>
  <c r="CR117" i="6"/>
  <c r="CQ117" i="6"/>
  <c r="CP117" i="6"/>
  <c r="CO117" i="6"/>
  <c r="BS117" i="6"/>
  <c r="BR117" i="6" s="1"/>
  <c r="CM117" i="6" s="1"/>
  <c r="BQ117" i="6"/>
  <c r="BP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C117" i="6"/>
  <c r="G117" i="6"/>
  <c r="DG116" i="6"/>
  <c r="DF116" i="6"/>
  <c r="DE116" i="6"/>
  <c r="DD116" i="6"/>
  <c r="DC116" i="6"/>
  <c r="DB116" i="6"/>
  <c r="DA116" i="6"/>
  <c r="CZ116" i="6"/>
  <c r="CY116" i="6"/>
  <c r="CX116" i="6"/>
  <c r="CW116" i="6"/>
  <c r="CV116" i="6"/>
  <c r="CU116" i="6"/>
  <c r="CT116" i="6"/>
  <c r="CS116" i="6"/>
  <c r="CR116" i="6"/>
  <c r="CQ116" i="6"/>
  <c r="CP116" i="6"/>
  <c r="CO116" i="6"/>
  <c r="BS116" i="6"/>
  <c r="BQ116" i="6"/>
  <c r="BP116" i="6"/>
  <c r="BN116" i="6"/>
  <c r="BM116" i="6"/>
  <c r="BL116" i="6"/>
  <c r="BK116" i="6"/>
  <c r="BJ116" i="6"/>
  <c r="BI116" i="6"/>
  <c r="BH116" i="6"/>
  <c r="BG116" i="6"/>
  <c r="BF116" i="6"/>
  <c r="BE116" i="6"/>
  <c r="BD116" i="6"/>
  <c r="BC116" i="6"/>
  <c r="BB116" i="6"/>
  <c r="BA116" i="6"/>
  <c r="AZ116" i="6"/>
  <c r="AY116" i="6"/>
  <c r="AC116" i="6"/>
  <c r="G116" i="6"/>
  <c r="DF115" i="6"/>
  <c r="DE115" i="6"/>
  <c r="DD115" i="6"/>
  <c r="DC115" i="6"/>
  <c r="DB115" i="6"/>
  <c r="DA115" i="6"/>
  <c r="CZ115" i="6"/>
  <c r="CY115" i="6"/>
  <c r="CX115" i="6"/>
  <c r="CW115" i="6"/>
  <c r="CV115" i="6"/>
  <c r="CU115" i="6"/>
  <c r="CT115" i="6"/>
  <c r="CS115" i="6"/>
  <c r="CR115" i="6"/>
  <c r="CQ115" i="6"/>
  <c r="CP115" i="6"/>
  <c r="CO115" i="6"/>
  <c r="BS115" i="6"/>
  <c r="BP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C115" i="6"/>
  <c r="Z115" i="6"/>
  <c r="BQ115" i="6" s="1"/>
  <c r="DF114" i="6"/>
  <c r="DE114" i="6"/>
  <c r="DD114" i="6"/>
  <c r="DC114" i="6"/>
  <c r="DB114" i="6"/>
  <c r="DA114" i="6"/>
  <c r="CZ114" i="6"/>
  <c r="CX114" i="6"/>
  <c r="CW114" i="6"/>
  <c r="CV114" i="6"/>
  <c r="CU114" i="6"/>
  <c r="CT114" i="6"/>
  <c r="CS114" i="6"/>
  <c r="CR114" i="6"/>
  <c r="CP114" i="6"/>
  <c r="CO114" i="6"/>
  <c r="CD114" i="6"/>
  <c r="CD127" i="6" s="1"/>
  <c r="BV114" i="6"/>
  <c r="BP114" i="6"/>
  <c r="BN114" i="6"/>
  <c r="BM114" i="6"/>
  <c r="BL114" i="6"/>
  <c r="BK114" i="6"/>
  <c r="BJ114" i="6"/>
  <c r="BI114" i="6"/>
  <c r="BH114" i="6"/>
  <c r="BG114" i="6"/>
  <c r="BF114" i="6"/>
  <c r="BE114" i="6"/>
  <c r="BD114" i="6"/>
  <c r="BC114" i="6"/>
  <c r="BB114" i="6"/>
  <c r="AZ114" i="6"/>
  <c r="AY114" i="6"/>
  <c r="AV114" i="6"/>
  <c r="AF114" i="6"/>
  <c r="Z114" i="6"/>
  <c r="G114" i="6" s="1"/>
  <c r="DG113" i="6"/>
  <c r="DF113" i="6"/>
  <c r="DE113" i="6"/>
  <c r="DD113" i="6"/>
  <c r="DC113" i="6"/>
  <c r="DB113" i="6"/>
  <c r="DA113" i="6"/>
  <c r="CZ113" i="6"/>
  <c r="CY113" i="6"/>
  <c r="CX113" i="6"/>
  <c r="CW113" i="6"/>
  <c r="CV113" i="6"/>
  <c r="CU113" i="6"/>
  <c r="CT113" i="6"/>
  <c r="CS113" i="6"/>
  <c r="CR113" i="6"/>
  <c r="CQ113" i="6"/>
  <c r="CP113" i="6"/>
  <c r="CO113" i="6"/>
  <c r="BS113" i="6"/>
  <c r="BQ113" i="6"/>
  <c r="BP113" i="6"/>
  <c r="BN113" i="6"/>
  <c r="BM113" i="6"/>
  <c r="BL113" i="6"/>
  <c r="BK113" i="6"/>
  <c r="BJ113" i="6"/>
  <c r="BI113" i="6"/>
  <c r="BH113" i="6"/>
  <c r="BG113" i="6"/>
  <c r="BF113" i="6"/>
  <c r="BE113" i="6"/>
  <c r="BD113" i="6"/>
  <c r="BC113" i="6"/>
  <c r="BB113" i="6"/>
  <c r="AZ113" i="6"/>
  <c r="AY113" i="6"/>
  <c r="AF113" i="6"/>
  <c r="AC113" i="6" s="1"/>
  <c r="G113" i="6"/>
  <c r="DG112" i="6"/>
  <c r="DF112" i="6"/>
  <c r="DE112" i="6"/>
  <c r="DD112" i="6"/>
  <c r="DC112" i="6"/>
  <c r="DB112" i="6"/>
  <c r="DA112" i="6"/>
  <c r="CZ112" i="6"/>
  <c r="CY112" i="6"/>
  <c r="CX112" i="6"/>
  <c r="CW112" i="6"/>
  <c r="CV112" i="6"/>
  <c r="CU112" i="6"/>
  <c r="CT112" i="6"/>
  <c r="CS112" i="6"/>
  <c r="CR112" i="6"/>
  <c r="CP112" i="6"/>
  <c r="CO112" i="6"/>
  <c r="BV112" i="6"/>
  <c r="CQ112" i="6" s="1"/>
  <c r="BQ112" i="6"/>
  <c r="BP112" i="6"/>
  <c r="BN112" i="6"/>
  <c r="BM112" i="6"/>
  <c r="BL112" i="6"/>
  <c r="BK112" i="6"/>
  <c r="BJ112" i="6"/>
  <c r="BI112" i="6"/>
  <c r="BH112" i="6"/>
  <c r="BG112" i="6"/>
  <c r="BF112" i="6"/>
  <c r="BE112" i="6"/>
  <c r="BD112" i="6"/>
  <c r="BC112" i="6"/>
  <c r="BB112" i="6"/>
  <c r="AZ112" i="6"/>
  <c r="AY112" i="6"/>
  <c r="AF112" i="6"/>
  <c r="AC112" i="6" s="1"/>
  <c r="G112" i="6"/>
  <c r="DF111" i="6"/>
  <c r="DE111" i="6"/>
  <c r="DD111" i="6"/>
  <c r="DC111" i="6"/>
  <c r="DB111" i="6"/>
  <c r="DA111" i="6"/>
  <c r="CZ111" i="6"/>
  <c r="CX111" i="6"/>
  <c r="CW111" i="6"/>
  <c r="CV111" i="6"/>
  <c r="CU111" i="6"/>
  <c r="CT111" i="6"/>
  <c r="CS111" i="6"/>
  <c r="CR111" i="6"/>
  <c r="CP111" i="6"/>
  <c r="CO111" i="6"/>
  <c r="BV111" i="6"/>
  <c r="CQ111" i="6" s="1"/>
  <c r="BP111" i="6"/>
  <c r="BN111" i="6"/>
  <c r="BM111" i="6"/>
  <c r="BL111" i="6"/>
  <c r="BK111" i="6"/>
  <c r="BJ111" i="6"/>
  <c r="BH111" i="6"/>
  <c r="BG111" i="6"/>
  <c r="BF111" i="6"/>
  <c r="BE111" i="6"/>
  <c r="BD111" i="6"/>
  <c r="BC111" i="6"/>
  <c r="BB111" i="6"/>
  <c r="AZ111" i="6"/>
  <c r="AY111" i="6"/>
  <c r="AN111" i="6"/>
  <c r="AN132" i="6" s="1"/>
  <c r="AF111" i="6"/>
  <c r="Z111" i="6"/>
  <c r="R111" i="6"/>
  <c r="DG110" i="6"/>
  <c r="DF110" i="6"/>
  <c r="DE110" i="6"/>
  <c r="DD110" i="6"/>
  <c r="DC110" i="6"/>
  <c r="DB110" i="6"/>
  <c r="DA110" i="6"/>
  <c r="CZ110" i="6"/>
  <c r="CX110" i="6"/>
  <c r="CW110" i="6"/>
  <c r="CV110" i="6"/>
  <c r="CU110" i="6"/>
  <c r="CT110" i="6"/>
  <c r="CS110" i="6"/>
  <c r="CR110" i="6"/>
  <c r="CQ110" i="6"/>
  <c r="CP110" i="6"/>
  <c r="CO110" i="6"/>
  <c r="BS110" i="6"/>
  <c r="BQ110" i="6"/>
  <c r="BP110" i="6"/>
  <c r="BN110" i="6"/>
  <c r="BM110" i="6"/>
  <c r="BL110" i="6"/>
  <c r="BK110" i="6"/>
  <c r="BJ110" i="6"/>
  <c r="BH110" i="6"/>
  <c r="BG110" i="6"/>
  <c r="BF110" i="6"/>
  <c r="BE110" i="6"/>
  <c r="BD110" i="6"/>
  <c r="BC110" i="6"/>
  <c r="BB110" i="6"/>
  <c r="BA110" i="6"/>
  <c r="AZ110" i="6"/>
  <c r="AY110" i="6"/>
  <c r="AC110" i="6"/>
  <c r="R110" i="6"/>
  <c r="BI110" i="6" s="1"/>
  <c r="DF109" i="6"/>
  <c r="DE109" i="6"/>
  <c r="DD109" i="6"/>
  <c r="DC109" i="6"/>
  <c r="DB109" i="6"/>
  <c r="DA109" i="6"/>
  <c r="CZ109" i="6"/>
  <c r="CW109" i="6"/>
  <c r="CV109" i="6"/>
  <c r="CU109" i="6"/>
  <c r="CT109" i="6"/>
  <c r="CS109" i="6"/>
  <c r="CR109" i="6"/>
  <c r="CP109" i="6"/>
  <c r="CO109" i="6"/>
  <c r="BV109" i="6"/>
  <c r="BP109" i="6"/>
  <c r="BN109" i="6"/>
  <c r="BM109" i="6"/>
  <c r="BL109" i="6"/>
  <c r="BK109" i="6"/>
  <c r="BJ109" i="6"/>
  <c r="BG109" i="6"/>
  <c r="BF109" i="6"/>
  <c r="BE109" i="6"/>
  <c r="BD109" i="6"/>
  <c r="BC109" i="6"/>
  <c r="BB109" i="6"/>
  <c r="AZ109" i="6"/>
  <c r="AY109" i="6"/>
  <c r="AF109" i="6"/>
  <c r="Z109" i="6"/>
  <c r="R109" i="6"/>
  <c r="CY109" i="6" s="1"/>
  <c r="Q109" i="6"/>
  <c r="CX109" i="6" s="1"/>
  <c r="DF108" i="6"/>
  <c r="DE108" i="6"/>
  <c r="DD108" i="6"/>
  <c r="DD131" i="6" s="1"/>
  <c r="DC108" i="6"/>
  <c r="DB108" i="6"/>
  <c r="DA108" i="6"/>
  <c r="CZ108" i="6"/>
  <c r="CX108" i="6"/>
  <c r="CT108" i="6"/>
  <c r="CS108" i="6"/>
  <c r="CP108" i="6"/>
  <c r="CO108" i="6"/>
  <c r="BV108" i="6"/>
  <c r="BS108" i="6" s="1"/>
  <c r="BP108" i="6"/>
  <c r="BN108" i="6"/>
  <c r="BM108" i="6"/>
  <c r="BL108" i="6"/>
  <c r="BK108" i="6"/>
  <c r="BJ108" i="6"/>
  <c r="BH108" i="6"/>
  <c r="BD108" i="6"/>
  <c r="BC108" i="6"/>
  <c r="AZ108" i="6"/>
  <c r="AY108" i="6"/>
  <c r="AF108" i="6"/>
  <c r="AC108" i="6" s="1"/>
  <c r="Z108" i="6"/>
  <c r="R108" i="6"/>
  <c r="BI108" i="6" s="1"/>
  <c r="P108" i="6"/>
  <c r="O108" i="6"/>
  <c r="BF108" i="6" s="1"/>
  <c r="N108" i="6"/>
  <c r="N131" i="6" s="1"/>
  <c r="K108" i="6"/>
  <c r="K131" i="6" s="1"/>
  <c r="J108" i="6"/>
  <c r="CL107" i="6"/>
  <c r="CK107" i="6"/>
  <c r="CJ107" i="6"/>
  <c r="CG107" i="6"/>
  <c r="CF107" i="6"/>
  <c r="CE107" i="6"/>
  <c r="CD107" i="6"/>
  <c r="CC107" i="6"/>
  <c r="CB107" i="6"/>
  <c r="CA107" i="6"/>
  <c r="BY107" i="6"/>
  <c r="BX107" i="6"/>
  <c r="BV107" i="6"/>
  <c r="BU107" i="6"/>
  <c r="BT107" i="6"/>
  <c r="AU107" i="6"/>
  <c r="AT107" i="6"/>
  <c r="AR107" i="6"/>
  <c r="AQ107" i="6"/>
  <c r="AP107" i="6"/>
  <c r="AO107" i="6"/>
  <c r="AN107" i="6"/>
  <c r="AM107" i="6"/>
  <c r="AL107" i="6"/>
  <c r="AK107" i="6"/>
  <c r="AJ107" i="6"/>
  <c r="AI107" i="6"/>
  <c r="AG107" i="6"/>
  <c r="Y107" i="6"/>
  <c r="X107" i="6"/>
  <c r="W107" i="6"/>
  <c r="U107" i="6"/>
  <c r="T107" i="6"/>
  <c r="S107" i="6"/>
  <c r="R107" i="6"/>
  <c r="Q107" i="6"/>
  <c r="P107" i="6"/>
  <c r="O107" i="6"/>
  <c r="N107" i="6"/>
  <c r="M107" i="6"/>
  <c r="L107" i="6"/>
  <c r="K107" i="6"/>
  <c r="I107" i="6"/>
  <c r="H107" i="6"/>
  <c r="DG106" i="6"/>
  <c r="DF106" i="6"/>
  <c r="DE106" i="6"/>
  <c r="DD106" i="6"/>
  <c r="DB106" i="6"/>
  <c r="DA106" i="6"/>
  <c r="CZ106" i="6"/>
  <c r="CY106" i="6"/>
  <c r="CX106" i="6"/>
  <c r="CW106" i="6"/>
  <c r="CV106" i="6"/>
  <c r="CU106" i="6"/>
  <c r="CT106" i="6"/>
  <c r="CS106" i="6"/>
  <c r="CR106" i="6"/>
  <c r="CP106" i="6"/>
  <c r="CO106" i="6"/>
  <c r="CH106" i="6"/>
  <c r="CH107" i="6" s="1"/>
  <c r="BQ106" i="6"/>
  <c r="BP106" i="6"/>
  <c r="BN106" i="6"/>
  <c r="BL106" i="6"/>
  <c r="BK106" i="6"/>
  <c r="BJ106" i="6"/>
  <c r="BI106" i="6"/>
  <c r="BH106" i="6"/>
  <c r="BG106" i="6"/>
  <c r="BF106" i="6"/>
  <c r="BE106" i="6"/>
  <c r="BD106" i="6"/>
  <c r="BC106" i="6"/>
  <c r="BB106" i="6"/>
  <c r="AZ106" i="6"/>
  <c r="AY106" i="6"/>
  <c r="AC106" i="6"/>
  <c r="V106" i="6"/>
  <c r="J106" i="6"/>
  <c r="DG105" i="6"/>
  <c r="DF105" i="6"/>
  <c r="DE105" i="6"/>
  <c r="DD105" i="6"/>
  <c r="DC105" i="6"/>
  <c r="DB105" i="6"/>
  <c r="DA105" i="6"/>
  <c r="CZ105" i="6"/>
  <c r="CY105" i="6"/>
  <c r="CX105" i="6"/>
  <c r="CW105" i="6"/>
  <c r="CV105" i="6"/>
  <c r="CU105" i="6"/>
  <c r="CT105" i="6"/>
  <c r="CS105" i="6"/>
  <c r="CR105" i="6"/>
  <c r="CQ105" i="6"/>
  <c r="CP105" i="6"/>
  <c r="CO105" i="6"/>
  <c r="BS105" i="6"/>
  <c r="BQ105" i="6"/>
  <c r="BP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S105" i="6"/>
  <c r="AC105" i="6" s="1"/>
  <c r="G105" i="6"/>
  <c r="DG104" i="6"/>
  <c r="DF104" i="6"/>
  <c r="DE104" i="6"/>
  <c r="DD104" i="6"/>
  <c r="DC104" i="6"/>
  <c r="DB104" i="6"/>
  <c r="DA104" i="6"/>
  <c r="CZ104" i="6"/>
  <c r="CY104" i="6"/>
  <c r="CX104" i="6"/>
  <c r="CW104" i="6"/>
  <c r="CV104" i="6"/>
  <c r="CU104" i="6"/>
  <c r="CT104" i="6"/>
  <c r="CS104" i="6"/>
  <c r="CR104" i="6"/>
  <c r="CQ104" i="6"/>
  <c r="CP104" i="6"/>
  <c r="CO104" i="6"/>
  <c r="BS104" i="6"/>
  <c r="BR104" i="6" s="1"/>
  <c r="CM104" i="6" s="1"/>
  <c r="BQ104" i="6"/>
  <c r="BP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Y104" i="6"/>
  <c r="AS104" i="6"/>
  <c r="BN104" i="6" s="1"/>
  <c r="AC104" i="6"/>
  <c r="AB104" i="6" s="1"/>
  <c r="AW104" i="6" s="1"/>
  <c r="G104" i="6"/>
  <c r="DG103" i="6"/>
  <c r="DF103" i="6"/>
  <c r="DE103" i="6"/>
  <c r="DD103" i="6"/>
  <c r="DC103" i="6"/>
  <c r="DB103" i="6"/>
  <c r="DA103" i="6"/>
  <c r="CZ103" i="6"/>
  <c r="CY103" i="6"/>
  <c r="CX103" i="6"/>
  <c r="CW103" i="6"/>
  <c r="CV103" i="6"/>
  <c r="CU103" i="6"/>
  <c r="CT103" i="6"/>
  <c r="CS103" i="6"/>
  <c r="CR103" i="6"/>
  <c r="CQ103" i="6"/>
  <c r="CP103" i="6"/>
  <c r="CO103" i="6"/>
  <c r="BS103" i="6"/>
  <c r="BQ103" i="6"/>
  <c r="BP103" i="6"/>
  <c r="BM103" i="6"/>
  <c r="BL103" i="6"/>
  <c r="BK103" i="6"/>
  <c r="BJ103" i="6"/>
  <c r="BI103" i="6"/>
  <c r="BH103" i="6"/>
  <c r="BG103" i="6"/>
  <c r="BF103" i="6"/>
  <c r="BE103" i="6"/>
  <c r="BD103" i="6"/>
  <c r="BB103" i="6"/>
  <c r="AY103" i="6"/>
  <c r="AS103" i="6"/>
  <c r="BN103" i="6" s="1"/>
  <c r="AH103" i="6"/>
  <c r="BC103" i="6" s="1"/>
  <c r="AF103" i="6"/>
  <c r="AF107" i="6" s="1"/>
  <c r="AE103" i="6"/>
  <c r="AE139" i="6" s="1"/>
  <c r="G103" i="6"/>
  <c r="DG102" i="6"/>
  <c r="DF102" i="6"/>
  <c r="DE102" i="6"/>
  <c r="DD102" i="6"/>
  <c r="DC102" i="6"/>
  <c r="DB102" i="6"/>
  <c r="DA102" i="6"/>
  <c r="CZ102" i="6"/>
  <c r="CY102" i="6"/>
  <c r="CX102" i="6"/>
  <c r="CW102" i="6"/>
  <c r="CV102" i="6"/>
  <c r="CU102" i="6"/>
  <c r="CT102" i="6"/>
  <c r="CS102" i="6"/>
  <c r="CR102" i="6"/>
  <c r="CQ102" i="6"/>
  <c r="CP102" i="6"/>
  <c r="CO102" i="6"/>
  <c r="BS102" i="6"/>
  <c r="BR102" i="6" s="1"/>
  <c r="CM102" i="6" s="1"/>
  <c r="BQ102" i="6"/>
  <c r="BP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Y102" i="6"/>
  <c r="AC102" i="6"/>
  <c r="G102" i="6"/>
  <c r="DG101" i="6"/>
  <c r="DF101" i="6"/>
  <c r="DE101" i="6"/>
  <c r="DC101" i="6"/>
  <c r="DB101" i="6"/>
  <c r="DA101" i="6"/>
  <c r="CZ101" i="6"/>
  <c r="CY101" i="6"/>
  <c r="CX101" i="6"/>
  <c r="CW101" i="6"/>
  <c r="CV101" i="6"/>
  <c r="CU101" i="6"/>
  <c r="CT101" i="6"/>
  <c r="CS101" i="6"/>
  <c r="CR101" i="6"/>
  <c r="CQ101" i="6"/>
  <c r="CP101" i="6"/>
  <c r="CO101" i="6"/>
  <c r="CI101" i="6"/>
  <c r="BP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Y101" i="6"/>
  <c r="AV101" i="6"/>
  <c r="AV139" i="6" s="1"/>
  <c r="AS101" i="6"/>
  <c r="Z101" i="6"/>
  <c r="DF100" i="6"/>
  <c r="DE100" i="6"/>
  <c r="DC100" i="6"/>
  <c r="DB100" i="6"/>
  <c r="DA100" i="6"/>
  <c r="CZ100" i="6"/>
  <c r="CY100" i="6"/>
  <c r="CX100" i="6"/>
  <c r="CW100" i="6"/>
  <c r="CV100" i="6"/>
  <c r="CU100" i="6"/>
  <c r="CT100" i="6"/>
  <c r="CS100" i="6"/>
  <c r="CR100" i="6"/>
  <c r="CQ100" i="6"/>
  <c r="CP100" i="6"/>
  <c r="CO100" i="6"/>
  <c r="CI100" i="6"/>
  <c r="DD100" i="6" s="1"/>
  <c r="BP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S100" i="6"/>
  <c r="BN100" i="6" s="1"/>
  <c r="Z100" i="6"/>
  <c r="BQ100" i="6" s="1"/>
  <c r="DG99" i="6"/>
  <c r="DF99" i="6"/>
  <c r="DE99" i="6"/>
  <c r="DD99" i="6"/>
  <c r="DC99" i="6"/>
  <c r="DB99" i="6"/>
  <c r="DA99" i="6"/>
  <c r="CZ99" i="6"/>
  <c r="CY99" i="6"/>
  <c r="CX99" i="6"/>
  <c r="CW99" i="6"/>
  <c r="CV99" i="6"/>
  <c r="CU99" i="6"/>
  <c r="CT99" i="6"/>
  <c r="CS99" i="6"/>
  <c r="CR99" i="6"/>
  <c r="CQ99" i="6"/>
  <c r="CP99" i="6"/>
  <c r="CO99" i="6"/>
  <c r="BS99" i="6"/>
  <c r="BQ99" i="6"/>
  <c r="BP99" i="6"/>
  <c r="BO99" i="6"/>
  <c r="BO139" i="6" s="1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S99" i="6"/>
  <c r="BN99" i="6" s="1"/>
  <c r="G99" i="6"/>
  <c r="DG98" i="6"/>
  <c r="DF98" i="6"/>
  <c r="DE98" i="6"/>
  <c r="DD98" i="6"/>
  <c r="DC98" i="6"/>
  <c r="DB98" i="6"/>
  <c r="DA98" i="6"/>
  <c r="CZ98" i="6"/>
  <c r="CY98" i="6"/>
  <c r="CX98" i="6"/>
  <c r="CW98" i="6"/>
  <c r="CV98" i="6"/>
  <c r="CU98" i="6"/>
  <c r="CT98" i="6"/>
  <c r="CS98" i="6"/>
  <c r="CR98" i="6"/>
  <c r="CQ98" i="6"/>
  <c r="CP98" i="6"/>
  <c r="CO98" i="6"/>
  <c r="BS98" i="6"/>
  <c r="BQ98" i="6"/>
  <c r="BP98" i="6"/>
  <c r="BN98" i="6"/>
  <c r="BM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Y98" i="6"/>
  <c r="AC98" i="6"/>
  <c r="G98" i="6"/>
  <c r="DG97" i="6"/>
  <c r="DF97" i="6"/>
  <c r="DE97" i="6"/>
  <c r="DC97" i="6"/>
  <c r="DB97" i="6"/>
  <c r="DA97" i="6"/>
  <c r="CZ97" i="6"/>
  <c r="CY97" i="6"/>
  <c r="CX97" i="6"/>
  <c r="CW97" i="6"/>
  <c r="CV97" i="6"/>
  <c r="CU97" i="6"/>
  <c r="CT97" i="6"/>
  <c r="CS97" i="6"/>
  <c r="CR97" i="6"/>
  <c r="CQ97" i="6"/>
  <c r="CP97" i="6"/>
  <c r="CO97" i="6"/>
  <c r="CI97" i="6"/>
  <c r="DD97" i="6" s="1"/>
  <c r="BQ97" i="6"/>
  <c r="BP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Y97" i="6"/>
  <c r="AS97" i="6"/>
  <c r="G97" i="6"/>
  <c r="DG96" i="6"/>
  <c r="DF96" i="6"/>
  <c r="DE96" i="6"/>
  <c r="DC96" i="6"/>
  <c r="DB96" i="6"/>
  <c r="DA96" i="6"/>
  <c r="CZ96" i="6"/>
  <c r="CY96" i="6"/>
  <c r="CX96" i="6"/>
  <c r="CW96" i="6"/>
  <c r="CV96" i="6"/>
  <c r="CU96" i="6"/>
  <c r="CT96" i="6"/>
  <c r="CS96" i="6"/>
  <c r="CR96" i="6"/>
  <c r="CQ96" i="6"/>
  <c r="CP96" i="6"/>
  <c r="CO96" i="6"/>
  <c r="CI96" i="6"/>
  <c r="DD96" i="6" s="1"/>
  <c r="BQ96" i="6"/>
  <c r="BP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Y96" i="6"/>
  <c r="AS96" i="6"/>
  <c r="G96" i="6"/>
  <c r="DF95" i="6"/>
  <c r="DE95" i="6"/>
  <c r="DD95" i="6"/>
  <c r="DC95" i="6"/>
  <c r="DB95" i="6"/>
  <c r="DA95" i="6"/>
  <c r="CZ95" i="6"/>
  <c r="CY95" i="6"/>
  <c r="CX95" i="6"/>
  <c r="CW95" i="6"/>
  <c r="CV95" i="6"/>
  <c r="CU95" i="6"/>
  <c r="CT95" i="6"/>
  <c r="CS95" i="6"/>
  <c r="CR95" i="6"/>
  <c r="CQ95" i="6"/>
  <c r="CP95" i="6"/>
  <c r="CO95" i="6"/>
  <c r="BS95" i="6"/>
  <c r="BQ95" i="6"/>
  <c r="BP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Y95" i="6"/>
  <c r="AC95" i="6"/>
  <c r="Z95" i="6"/>
  <c r="DG95" i="6" s="1"/>
  <c r="G95" i="6"/>
  <c r="DG94" i="6"/>
  <c r="DF94" i="6"/>
  <c r="DE94" i="6"/>
  <c r="DD94" i="6"/>
  <c r="DC94" i="6"/>
  <c r="DB94" i="6"/>
  <c r="DA94" i="6"/>
  <c r="CZ94" i="6"/>
  <c r="CY94" i="6"/>
  <c r="CX94" i="6"/>
  <c r="CW94" i="6"/>
  <c r="CV94" i="6"/>
  <c r="CU94" i="6"/>
  <c r="CT94" i="6"/>
  <c r="CS94" i="6"/>
  <c r="CR94" i="6"/>
  <c r="CQ94" i="6"/>
  <c r="CP94" i="6"/>
  <c r="CO94" i="6"/>
  <c r="BS94" i="6"/>
  <c r="BR94" i="6" s="1"/>
  <c r="CM94" i="6" s="1"/>
  <c r="BQ94" i="6"/>
  <c r="BP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C94" i="6"/>
  <c r="G94" i="6"/>
  <c r="AB94" i="6" s="1"/>
  <c r="AW94" i="6" s="1"/>
  <c r="DG93" i="6"/>
  <c r="DF93" i="6"/>
  <c r="DE93" i="6"/>
  <c r="DC93" i="6"/>
  <c r="DB93" i="6"/>
  <c r="DA93" i="6"/>
  <c r="CZ93" i="6"/>
  <c r="CY93" i="6"/>
  <c r="CX93" i="6"/>
  <c r="CW93" i="6"/>
  <c r="CV93" i="6"/>
  <c r="CU93" i="6"/>
  <c r="CT93" i="6"/>
  <c r="CS93" i="6"/>
  <c r="CR93" i="6"/>
  <c r="CQ93" i="6"/>
  <c r="CP93" i="6"/>
  <c r="CO93" i="6"/>
  <c r="CI93" i="6"/>
  <c r="DD93" i="6" s="1"/>
  <c r="BQ93" i="6"/>
  <c r="BP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Y93" i="6"/>
  <c r="AS93" i="6"/>
  <c r="BN93" i="6" s="1"/>
  <c r="G93" i="6"/>
  <c r="DG92" i="6"/>
  <c r="DF92" i="6"/>
  <c r="DE92" i="6"/>
  <c r="DC92" i="6"/>
  <c r="DB92" i="6"/>
  <c r="DA92" i="6"/>
  <c r="CZ92" i="6"/>
  <c r="CY92" i="6"/>
  <c r="CX92" i="6"/>
  <c r="CW92" i="6"/>
  <c r="CV92" i="6"/>
  <c r="CU92" i="6"/>
  <c r="CT92" i="6"/>
  <c r="CS92" i="6"/>
  <c r="CR92" i="6"/>
  <c r="CQ92" i="6"/>
  <c r="CP92" i="6"/>
  <c r="CO92" i="6"/>
  <c r="CI92" i="6"/>
  <c r="BQ92" i="6"/>
  <c r="BP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Y92" i="6"/>
  <c r="AS92" i="6"/>
  <c r="BN92" i="6" s="1"/>
  <c r="AC92" i="6"/>
  <c r="AB92" i="6" s="1"/>
  <c r="AW92" i="6" s="1"/>
  <c r="G92" i="6"/>
  <c r="CK91" i="6"/>
  <c r="CJ91" i="6"/>
  <c r="CI91" i="6"/>
  <c r="CH91" i="6"/>
  <c r="CG91" i="6"/>
  <c r="CD91" i="6"/>
  <c r="CC91" i="6"/>
  <c r="CB91" i="6"/>
  <c r="CA91" i="6"/>
  <c r="BZ91" i="6"/>
  <c r="BW91" i="6"/>
  <c r="BV91" i="6"/>
  <c r="BU91" i="6"/>
  <c r="BT91" i="6"/>
  <c r="AU91" i="6"/>
  <c r="AT91" i="6"/>
  <c r="AS91" i="6"/>
  <c r="AR91" i="6"/>
  <c r="AQ91" i="6"/>
  <c r="AN91" i="6"/>
  <c r="AM91" i="6"/>
  <c r="AL91" i="6"/>
  <c r="AK91" i="6"/>
  <c r="AJ91" i="6"/>
  <c r="AG91" i="6"/>
  <c r="AF91" i="6"/>
  <c r="AE91" i="6"/>
  <c r="Y91" i="6"/>
  <c r="X91" i="6"/>
  <c r="W91" i="6"/>
  <c r="V91" i="6"/>
  <c r="U91" i="6"/>
  <c r="T91" i="6"/>
  <c r="S91" i="6"/>
  <c r="R91" i="6"/>
  <c r="Q91" i="6"/>
  <c r="P91" i="6"/>
  <c r="O91" i="6"/>
  <c r="N91" i="6"/>
  <c r="K91" i="6"/>
  <c r="J91" i="6"/>
  <c r="I91" i="6"/>
  <c r="H91" i="6"/>
  <c r="DF90" i="6"/>
  <c r="DE90" i="6"/>
  <c r="DD90" i="6"/>
  <c r="DC90" i="6"/>
  <c r="DB90" i="6"/>
  <c r="DA90" i="6"/>
  <c r="CZ90" i="6"/>
  <c r="CY90" i="6"/>
  <c r="CX90" i="6"/>
  <c r="CW90" i="6"/>
  <c r="CV90" i="6"/>
  <c r="CU90" i="6"/>
  <c r="CT90" i="6"/>
  <c r="CS90" i="6"/>
  <c r="CR90" i="6"/>
  <c r="CQ90" i="6"/>
  <c r="CP90" i="6"/>
  <c r="CO90" i="6"/>
  <c r="BS90" i="6"/>
  <c r="BP90" i="6"/>
  <c r="BO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Y90" i="6"/>
  <c r="AC90" i="6"/>
  <c r="Z90" i="6"/>
  <c r="DG89" i="6"/>
  <c r="DF89" i="6"/>
  <c r="DE89" i="6"/>
  <c r="DD89" i="6"/>
  <c r="DC89" i="6"/>
  <c r="DB89" i="6"/>
  <c r="CZ89" i="6"/>
  <c r="CY89" i="6"/>
  <c r="CX89" i="6"/>
  <c r="CW89" i="6"/>
  <c r="CV89" i="6"/>
  <c r="CU89" i="6"/>
  <c r="CT89" i="6"/>
  <c r="CR89" i="6"/>
  <c r="CQ89" i="6"/>
  <c r="CP89" i="6"/>
  <c r="CO89" i="6"/>
  <c r="BX89" i="6"/>
  <c r="BQ89" i="6"/>
  <c r="BP89" i="6"/>
  <c r="BO89" i="6"/>
  <c r="BN89" i="6"/>
  <c r="BM89" i="6"/>
  <c r="BL89" i="6"/>
  <c r="BJ89" i="6"/>
  <c r="BI89" i="6"/>
  <c r="BH89" i="6"/>
  <c r="BG89" i="6"/>
  <c r="BF89" i="6"/>
  <c r="BE89" i="6"/>
  <c r="BD89" i="6"/>
  <c r="BB89" i="6"/>
  <c r="BA89" i="6"/>
  <c r="AZ89" i="6"/>
  <c r="AY89" i="6"/>
  <c r="AP89" i="6"/>
  <c r="BK89" i="6" s="1"/>
  <c r="AH89" i="6"/>
  <c r="AC89" i="6" s="1"/>
  <c r="G89" i="6"/>
  <c r="DG88" i="6"/>
  <c r="DF88" i="6"/>
  <c r="DE88" i="6"/>
  <c r="DD88" i="6"/>
  <c r="DC88" i="6"/>
  <c r="DB88" i="6"/>
  <c r="DA88" i="6"/>
  <c r="CZ88" i="6"/>
  <c r="CY88" i="6"/>
  <c r="CX88" i="6"/>
  <c r="CW88" i="6"/>
  <c r="CV88" i="6"/>
  <c r="CU88" i="6"/>
  <c r="CT88" i="6"/>
  <c r="CS88" i="6"/>
  <c r="CR88" i="6"/>
  <c r="CQ88" i="6"/>
  <c r="CP88" i="6"/>
  <c r="CO88" i="6"/>
  <c r="BS88" i="6"/>
  <c r="BQ88" i="6"/>
  <c r="BP88" i="6"/>
  <c r="BN88" i="6"/>
  <c r="BM88" i="6"/>
  <c r="BL88" i="6"/>
  <c r="BK88" i="6"/>
  <c r="BJ88" i="6"/>
  <c r="BI88" i="6"/>
  <c r="BH88" i="6"/>
  <c r="BG88" i="6"/>
  <c r="BF88" i="6"/>
  <c r="BE88" i="6"/>
  <c r="BD88" i="6"/>
  <c r="BC88" i="6"/>
  <c r="BB88" i="6"/>
  <c r="BA88" i="6"/>
  <c r="AZ88" i="6"/>
  <c r="AY88" i="6"/>
  <c r="AC88" i="6"/>
  <c r="G88" i="6"/>
  <c r="DG87" i="6"/>
  <c r="DF87" i="6"/>
  <c r="DE87" i="6"/>
  <c r="DD87" i="6"/>
  <c r="DC87" i="6"/>
  <c r="DB87" i="6"/>
  <c r="DA87" i="6"/>
  <c r="CZ87" i="6"/>
  <c r="CY87" i="6"/>
  <c r="CX87" i="6"/>
  <c r="CW87" i="6"/>
  <c r="CV87" i="6"/>
  <c r="CU87" i="6"/>
  <c r="CT87" i="6"/>
  <c r="CS87" i="6"/>
  <c r="CR87" i="6"/>
  <c r="CQ87" i="6"/>
  <c r="CP87" i="6"/>
  <c r="CO87" i="6"/>
  <c r="BS87" i="6"/>
  <c r="BR87" i="6" s="1"/>
  <c r="CM87" i="6" s="1"/>
  <c r="BQ87" i="6"/>
  <c r="BP87" i="6"/>
  <c r="BN87" i="6"/>
  <c r="BM87" i="6"/>
  <c r="BL87" i="6"/>
  <c r="BK87" i="6"/>
  <c r="BJ87" i="6"/>
  <c r="BI87" i="6"/>
  <c r="BH87" i="6"/>
  <c r="BG87" i="6"/>
  <c r="BF87" i="6"/>
  <c r="BE87" i="6"/>
  <c r="BD87" i="6"/>
  <c r="BB87" i="6"/>
  <c r="BA87" i="6"/>
  <c r="AZ87" i="6"/>
  <c r="AY87" i="6"/>
  <c r="AH87" i="6"/>
  <c r="G87" i="6"/>
  <c r="DG86" i="6"/>
  <c r="DF86" i="6"/>
  <c r="DE86" i="6"/>
  <c r="DD86" i="6"/>
  <c r="DC86" i="6"/>
  <c r="DB86" i="6"/>
  <c r="DA86" i="6"/>
  <c r="CZ86" i="6"/>
  <c r="CY86" i="6"/>
  <c r="CX86" i="6"/>
  <c r="CW86" i="6"/>
  <c r="CV86" i="6"/>
  <c r="CU86" i="6"/>
  <c r="CT86" i="6"/>
  <c r="CR86" i="6"/>
  <c r="CQ86" i="6"/>
  <c r="CP86" i="6"/>
  <c r="CO86" i="6"/>
  <c r="BX86" i="6"/>
  <c r="CS86" i="6" s="1"/>
  <c r="BQ86" i="6"/>
  <c r="BP86" i="6"/>
  <c r="BN86" i="6"/>
  <c r="BM86" i="6"/>
  <c r="BL86" i="6"/>
  <c r="BK86" i="6"/>
  <c r="BJ86" i="6"/>
  <c r="BI86" i="6"/>
  <c r="BH86" i="6"/>
  <c r="BG86" i="6"/>
  <c r="BF86" i="6"/>
  <c r="BE86" i="6"/>
  <c r="BD86" i="6"/>
  <c r="BB86" i="6"/>
  <c r="BA86" i="6"/>
  <c r="AZ86" i="6"/>
  <c r="AY86" i="6"/>
  <c r="AH86" i="6"/>
  <c r="G86" i="6"/>
  <c r="DG85" i="6"/>
  <c r="DF85" i="6"/>
  <c r="DE85" i="6"/>
  <c r="DD85" i="6"/>
  <c r="DC85" i="6"/>
  <c r="DB85" i="6"/>
  <c r="DA85" i="6"/>
  <c r="CZ85" i="6"/>
  <c r="CY85" i="6"/>
  <c r="CX85" i="6"/>
  <c r="CW85" i="6"/>
  <c r="CV85" i="6"/>
  <c r="CU85" i="6"/>
  <c r="CT85" i="6"/>
  <c r="CS85" i="6"/>
  <c r="CR85" i="6"/>
  <c r="CQ85" i="6"/>
  <c r="CP85" i="6"/>
  <c r="CO85" i="6"/>
  <c r="BS85" i="6"/>
  <c r="BQ85" i="6"/>
  <c r="BP85" i="6"/>
  <c r="BO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BA85" i="6"/>
  <c r="AZ85" i="6"/>
  <c r="AY85" i="6"/>
  <c r="AC85" i="6"/>
  <c r="G85" i="6"/>
  <c r="DG84" i="6"/>
  <c r="DF84" i="6"/>
  <c r="DE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CR84" i="6"/>
  <c r="CQ84" i="6"/>
  <c r="CP84" i="6"/>
  <c r="CO84" i="6"/>
  <c r="BS84" i="6"/>
  <c r="BQ84" i="6"/>
  <c r="BP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C84" i="6"/>
  <c r="AB84" i="6" s="1"/>
  <c r="AW84" i="6" s="1"/>
  <c r="G84" i="6"/>
  <c r="DG83" i="6"/>
  <c r="DF83" i="6"/>
  <c r="DE83" i="6"/>
  <c r="DD83" i="6"/>
  <c r="DC83" i="6"/>
  <c r="DB83" i="6"/>
  <c r="DA83" i="6"/>
  <c r="CZ83" i="6"/>
  <c r="CY83" i="6"/>
  <c r="CX83" i="6"/>
  <c r="CW83" i="6"/>
  <c r="CV83" i="6"/>
  <c r="CU83" i="6"/>
  <c r="CT83" i="6"/>
  <c r="CS83" i="6"/>
  <c r="CR83" i="6"/>
  <c r="CQ83" i="6"/>
  <c r="CP83" i="6"/>
  <c r="CO83" i="6"/>
  <c r="BS83" i="6"/>
  <c r="BR83" i="6" s="1"/>
  <c r="CM83" i="6" s="1"/>
  <c r="BQ83" i="6"/>
  <c r="BP83" i="6"/>
  <c r="BO83" i="6"/>
  <c r="BN83" i="6"/>
  <c r="BM83" i="6"/>
  <c r="BL83" i="6"/>
  <c r="BK83" i="6"/>
  <c r="BJ83" i="6"/>
  <c r="BI83" i="6"/>
  <c r="BH83" i="6"/>
  <c r="BG83" i="6"/>
  <c r="BF83" i="6"/>
  <c r="BE83" i="6"/>
  <c r="BD83" i="6"/>
  <c r="BB83" i="6"/>
  <c r="BA83" i="6"/>
  <c r="AZ83" i="6"/>
  <c r="AY83" i="6"/>
  <c r="AH83" i="6"/>
  <c r="BC83" i="6" s="1"/>
  <c r="G83" i="6"/>
  <c r="DG82" i="6"/>
  <c r="DF82" i="6"/>
  <c r="DE82" i="6"/>
  <c r="DD82" i="6"/>
  <c r="DC82" i="6"/>
  <c r="DB82" i="6"/>
  <c r="DA82" i="6"/>
  <c r="CZ82" i="6"/>
  <c r="CY82" i="6"/>
  <c r="CX82" i="6"/>
  <c r="CW82" i="6"/>
  <c r="CV82" i="6"/>
  <c r="CU82" i="6"/>
  <c r="CT82" i="6"/>
  <c r="CS82" i="6"/>
  <c r="CR82" i="6"/>
  <c r="CQ82" i="6"/>
  <c r="CP82" i="6"/>
  <c r="CO82" i="6"/>
  <c r="BS82" i="6"/>
  <c r="BQ82" i="6"/>
  <c r="BP82" i="6"/>
  <c r="BN82" i="6"/>
  <c r="BM82" i="6"/>
  <c r="BL82" i="6"/>
  <c r="BK82" i="6"/>
  <c r="BJ82" i="6"/>
  <c r="BI82" i="6"/>
  <c r="BH82" i="6"/>
  <c r="BG82" i="6"/>
  <c r="BF82" i="6"/>
  <c r="BE82" i="6"/>
  <c r="BD82" i="6"/>
  <c r="BC82" i="6"/>
  <c r="BB82" i="6"/>
  <c r="BA82" i="6"/>
  <c r="AZ82" i="6"/>
  <c r="AY82" i="6"/>
  <c r="AC82" i="6"/>
  <c r="G82" i="6"/>
  <c r="DG81" i="6"/>
  <c r="DF81" i="6"/>
  <c r="DE81" i="6"/>
  <c r="DD81" i="6"/>
  <c r="DC81" i="6"/>
  <c r="DB81" i="6"/>
  <c r="DA81" i="6"/>
  <c r="CZ81" i="6"/>
  <c r="CY81" i="6"/>
  <c r="CX81" i="6"/>
  <c r="CW81" i="6"/>
  <c r="CV81" i="6"/>
  <c r="CU81" i="6"/>
  <c r="CT81" i="6"/>
  <c r="CS81" i="6"/>
  <c r="CR81" i="6"/>
  <c r="CQ81" i="6"/>
  <c r="CP81" i="6"/>
  <c r="CO81" i="6"/>
  <c r="BS81" i="6"/>
  <c r="BR81" i="6"/>
  <c r="CM81" i="6" s="1"/>
  <c r="BQ81" i="6"/>
  <c r="BP81" i="6"/>
  <c r="BN81" i="6"/>
  <c r="BM81" i="6"/>
  <c r="BL81" i="6"/>
  <c r="BK81" i="6"/>
  <c r="BJ81" i="6"/>
  <c r="BI81" i="6"/>
  <c r="BH81" i="6"/>
  <c r="BG81" i="6"/>
  <c r="BF81" i="6"/>
  <c r="BE81" i="6"/>
  <c r="BD81" i="6"/>
  <c r="BC81" i="6"/>
  <c r="BB81" i="6"/>
  <c r="BA81" i="6"/>
  <c r="AZ81" i="6"/>
  <c r="AY81" i="6"/>
  <c r="AC81" i="6"/>
  <c r="G81" i="6"/>
  <c r="AB81" i="6" s="1"/>
  <c r="AW81" i="6" s="1"/>
  <c r="DG80" i="6"/>
  <c r="DF80" i="6"/>
  <c r="DE80" i="6"/>
  <c r="DD80" i="6"/>
  <c r="DC80" i="6"/>
  <c r="DB80" i="6"/>
  <c r="DA80" i="6"/>
  <c r="CZ80" i="6"/>
  <c r="CY80" i="6"/>
  <c r="CX80" i="6"/>
  <c r="CW80" i="6"/>
  <c r="CV80" i="6"/>
  <c r="CU80" i="6"/>
  <c r="CT80" i="6"/>
  <c r="CS80" i="6"/>
  <c r="CR80" i="6"/>
  <c r="CQ80" i="6"/>
  <c r="CP80" i="6"/>
  <c r="CO80" i="6"/>
  <c r="BS80" i="6"/>
  <c r="BQ80" i="6"/>
  <c r="BP80" i="6"/>
  <c r="BN80" i="6"/>
  <c r="BM80" i="6"/>
  <c r="BL80" i="6"/>
  <c r="BK80" i="6"/>
  <c r="BJ80" i="6"/>
  <c r="BI80" i="6"/>
  <c r="BH80" i="6"/>
  <c r="BG80" i="6"/>
  <c r="BF80" i="6"/>
  <c r="BE80" i="6"/>
  <c r="BD80" i="6"/>
  <c r="BB80" i="6"/>
  <c r="BA80" i="6"/>
  <c r="AZ80" i="6"/>
  <c r="AY80" i="6"/>
  <c r="AH80" i="6"/>
  <c r="G80" i="6"/>
  <c r="DG79" i="6"/>
  <c r="DF79" i="6"/>
  <c r="DE79" i="6"/>
  <c r="DD79" i="6"/>
  <c r="DC79" i="6"/>
  <c r="DB79" i="6"/>
  <c r="DA79" i="6"/>
  <c r="CZ79" i="6"/>
  <c r="CY79" i="6"/>
  <c r="CX79" i="6"/>
  <c r="CW79" i="6"/>
  <c r="CV79" i="6"/>
  <c r="CU79" i="6"/>
  <c r="CT79" i="6"/>
  <c r="CS79" i="6"/>
  <c r="CR79" i="6"/>
  <c r="CQ79" i="6"/>
  <c r="CP79" i="6"/>
  <c r="CO79" i="6"/>
  <c r="BS79" i="6"/>
  <c r="BQ79" i="6"/>
  <c r="BP79" i="6"/>
  <c r="BN79" i="6"/>
  <c r="BM79" i="6"/>
  <c r="BL79" i="6"/>
  <c r="BK79" i="6"/>
  <c r="BJ79" i="6"/>
  <c r="BI79" i="6"/>
  <c r="BH79" i="6"/>
  <c r="BG79" i="6"/>
  <c r="BF79" i="6"/>
  <c r="BE79" i="6"/>
  <c r="BD79" i="6"/>
  <c r="BC79" i="6"/>
  <c r="BB79" i="6"/>
  <c r="BA79" i="6"/>
  <c r="AZ79" i="6"/>
  <c r="AY79" i="6"/>
  <c r="AC79" i="6"/>
  <c r="G79" i="6"/>
  <c r="DG78" i="6"/>
  <c r="DF78" i="6"/>
  <c r="DE78" i="6"/>
  <c r="DD78" i="6"/>
  <c r="DC78" i="6"/>
  <c r="DB78" i="6"/>
  <c r="DA78" i="6"/>
  <c r="CZ78" i="6"/>
  <c r="CY78" i="6"/>
  <c r="CX78" i="6"/>
  <c r="CW78" i="6"/>
  <c r="CV78" i="6"/>
  <c r="CU78" i="6"/>
  <c r="CT78" i="6"/>
  <c r="CS78" i="6"/>
  <c r="CR78" i="6"/>
  <c r="CQ78" i="6"/>
  <c r="CP78" i="6"/>
  <c r="CO78" i="6"/>
  <c r="BS78" i="6"/>
  <c r="BQ78" i="6"/>
  <c r="BP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Z78" i="6"/>
  <c r="AY78" i="6"/>
  <c r="AC78" i="6"/>
  <c r="G78" i="6"/>
  <c r="DG77" i="6"/>
  <c r="DD77" i="6"/>
  <c r="DC77" i="6"/>
  <c r="DB77" i="6"/>
  <c r="DA77" i="6"/>
  <c r="CZ77" i="6"/>
  <c r="CY77" i="6"/>
  <c r="CS77" i="6"/>
  <c r="CR77" i="6"/>
  <c r="CQ77" i="6"/>
  <c r="CP77" i="6"/>
  <c r="CO77" i="6"/>
  <c r="BS77" i="6"/>
  <c r="BQ77" i="6"/>
  <c r="BP77" i="6"/>
  <c r="BN77" i="6"/>
  <c r="BM77" i="6"/>
  <c r="BL77" i="6"/>
  <c r="BK77" i="6"/>
  <c r="BJ77" i="6"/>
  <c r="BI77" i="6"/>
  <c r="BC77" i="6"/>
  <c r="BB77" i="6"/>
  <c r="BA77" i="6"/>
  <c r="AZ77" i="6"/>
  <c r="AY77" i="6"/>
  <c r="AC77" i="6"/>
  <c r="G77" i="6"/>
  <c r="DG76" i="6"/>
  <c r="DD76" i="6"/>
  <c r="DC76" i="6"/>
  <c r="DB76" i="6"/>
  <c r="DA76" i="6"/>
  <c r="CZ76" i="6"/>
  <c r="CY76" i="6"/>
  <c r="CS76" i="6"/>
  <c r="CR76" i="6"/>
  <c r="CQ76" i="6"/>
  <c r="CP76" i="6"/>
  <c r="CO76" i="6"/>
  <c r="BS76" i="6"/>
  <c r="BQ76" i="6"/>
  <c r="BP76" i="6"/>
  <c r="BN76" i="6"/>
  <c r="BM76" i="6"/>
  <c r="BL76" i="6"/>
  <c r="BK76" i="6"/>
  <c r="BJ76" i="6"/>
  <c r="BI76" i="6"/>
  <c r="BB76" i="6"/>
  <c r="BA76" i="6"/>
  <c r="AZ76" i="6"/>
  <c r="AY76" i="6"/>
  <c r="AC76" i="6"/>
  <c r="L76" i="6"/>
  <c r="BC76" i="6" s="1"/>
  <c r="DG75" i="6"/>
  <c r="DD75" i="6"/>
  <c r="DC75" i="6"/>
  <c r="DB75" i="6"/>
  <c r="DA75" i="6"/>
  <c r="CZ75" i="6"/>
  <c r="CY75" i="6"/>
  <c r="CS75" i="6"/>
  <c r="CR75" i="6"/>
  <c r="CQ75" i="6"/>
  <c r="CP75" i="6"/>
  <c r="CO75" i="6"/>
  <c r="BS75" i="6"/>
  <c r="BQ75" i="6"/>
  <c r="BP75" i="6"/>
  <c r="BN75" i="6"/>
  <c r="BM75" i="6"/>
  <c r="BK75" i="6"/>
  <c r="BJ75" i="6"/>
  <c r="BI75" i="6"/>
  <c r="BC75" i="6"/>
  <c r="BB75" i="6"/>
  <c r="BA75" i="6"/>
  <c r="AZ75" i="6"/>
  <c r="AY75" i="6"/>
  <c r="AC75" i="6"/>
  <c r="G75" i="6"/>
  <c r="AB75" i="6" s="1"/>
  <c r="AW75" i="6" s="1"/>
  <c r="DG74" i="6"/>
  <c r="DD74" i="6"/>
  <c r="DC74" i="6"/>
  <c r="DB74" i="6"/>
  <c r="DA74" i="6"/>
  <c r="CZ74" i="6"/>
  <c r="CY74" i="6"/>
  <c r="CS74" i="6"/>
  <c r="CR74" i="6"/>
  <c r="CQ74" i="6"/>
  <c r="CP74" i="6"/>
  <c r="CO74" i="6"/>
  <c r="BS74" i="6"/>
  <c r="BR74" i="6" s="1"/>
  <c r="CM74" i="6" s="1"/>
  <c r="BQ74" i="6"/>
  <c r="BP74" i="6"/>
  <c r="BN74" i="6"/>
  <c r="BM74" i="6"/>
  <c r="BK74" i="6"/>
  <c r="BJ74" i="6"/>
  <c r="BI74" i="6"/>
  <c r="BC74" i="6"/>
  <c r="BB74" i="6"/>
  <c r="BA74" i="6"/>
  <c r="AZ74" i="6"/>
  <c r="AY74" i="6"/>
  <c r="AC74" i="6"/>
  <c r="G74" i="6"/>
  <c r="DG73" i="6"/>
  <c r="DF73" i="6"/>
  <c r="DE73" i="6"/>
  <c r="DD73" i="6"/>
  <c r="DC73" i="6"/>
  <c r="DB73" i="6"/>
  <c r="DA73" i="6"/>
  <c r="CZ73" i="6"/>
  <c r="CY73" i="6"/>
  <c r="CX73" i="6"/>
  <c r="CW73" i="6"/>
  <c r="CV73" i="6"/>
  <c r="CU73" i="6"/>
  <c r="CT73" i="6"/>
  <c r="CS73" i="6"/>
  <c r="CR73" i="6"/>
  <c r="CQ73" i="6"/>
  <c r="CP73" i="6"/>
  <c r="CO73" i="6"/>
  <c r="BS73" i="6"/>
  <c r="BQ73" i="6"/>
  <c r="BP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C73" i="6"/>
  <c r="G73" i="6"/>
  <c r="DG72" i="6"/>
  <c r="DF72" i="6"/>
  <c r="DE72" i="6"/>
  <c r="DD72" i="6"/>
  <c r="DC72" i="6"/>
  <c r="DB72" i="6"/>
  <c r="DA72" i="6"/>
  <c r="CZ72" i="6"/>
  <c r="CY72" i="6"/>
  <c r="CX72" i="6"/>
  <c r="CW72" i="6"/>
  <c r="CV72" i="6"/>
  <c r="CU72" i="6"/>
  <c r="CT72" i="6"/>
  <c r="CR72" i="6"/>
  <c r="CQ72" i="6"/>
  <c r="CP72" i="6"/>
  <c r="CO72" i="6"/>
  <c r="BX72" i="6"/>
  <c r="CS72" i="6" s="1"/>
  <c r="BQ72" i="6"/>
  <c r="BP72" i="6"/>
  <c r="BN72" i="6"/>
  <c r="BM72" i="6"/>
  <c r="BL72" i="6"/>
  <c r="BK72" i="6"/>
  <c r="BJ72" i="6"/>
  <c r="BI72" i="6"/>
  <c r="BH72" i="6"/>
  <c r="BG72" i="6"/>
  <c r="BF72" i="6"/>
  <c r="BE72" i="6"/>
  <c r="BD72" i="6"/>
  <c r="BB72" i="6"/>
  <c r="BA72" i="6"/>
  <c r="AZ72" i="6"/>
  <c r="AY72" i="6"/>
  <c r="AH72" i="6"/>
  <c r="AC72" i="6" s="1"/>
  <c r="G72" i="6"/>
  <c r="DG71" i="6"/>
  <c r="DF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R71" i="6"/>
  <c r="CQ71" i="6"/>
  <c r="CP71" i="6"/>
  <c r="CO71" i="6"/>
  <c r="BS71" i="6"/>
  <c r="BQ71" i="6"/>
  <c r="BP71" i="6"/>
  <c r="BN71" i="6"/>
  <c r="BM71" i="6"/>
  <c r="BL71" i="6"/>
  <c r="BK71" i="6"/>
  <c r="BJ71" i="6"/>
  <c r="BI71" i="6"/>
  <c r="BH71" i="6"/>
  <c r="BG71" i="6"/>
  <c r="BF71" i="6"/>
  <c r="BE71" i="6"/>
  <c r="BD71" i="6"/>
  <c r="BB71" i="6"/>
  <c r="BA71" i="6"/>
  <c r="AZ71" i="6"/>
  <c r="AY71" i="6"/>
  <c r="AC71" i="6"/>
  <c r="L71" i="6"/>
  <c r="BC71" i="6" s="1"/>
  <c r="DG70" i="6"/>
  <c r="DF70" i="6"/>
  <c r="DE70" i="6"/>
  <c r="DD70" i="6"/>
  <c r="DC70" i="6"/>
  <c r="DB70" i="6"/>
  <c r="DA70" i="6"/>
  <c r="CZ70" i="6"/>
  <c r="CY70" i="6"/>
  <c r="CX70" i="6"/>
  <c r="CW70" i="6"/>
  <c r="CV70" i="6"/>
  <c r="CU70" i="6"/>
  <c r="CT70" i="6"/>
  <c r="CS70" i="6"/>
  <c r="CR70" i="6"/>
  <c r="CQ70" i="6"/>
  <c r="CP70" i="6"/>
  <c r="CO70" i="6"/>
  <c r="BS70" i="6"/>
  <c r="BR70" i="6" s="1"/>
  <c r="CM70" i="6" s="1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B70" i="6"/>
  <c r="BA70" i="6"/>
  <c r="AZ70" i="6"/>
  <c r="AY70" i="6"/>
  <c r="AH70" i="6"/>
  <c r="G70" i="6"/>
  <c r="DG69" i="6"/>
  <c r="DF69" i="6"/>
  <c r="DE69" i="6"/>
  <c r="DD69" i="6"/>
  <c r="DC69" i="6"/>
  <c r="DB69" i="6"/>
  <c r="DA69" i="6"/>
  <c r="CZ69" i="6"/>
  <c r="CY69" i="6"/>
  <c r="CX69" i="6"/>
  <c r="CW69" i="6"/>
  <c r="CV69" i="6"/>
  <c r="CU69" i="6"/>
  <c r="CT69" i="6"/>
  <c r="CS69" i="6"/>
  <c r="CR69" i="6"/>
  <c r="CQ69" i="6"/>
  <c r="CP69" i="6"/>
  <c r="CO69" i="6"/>
  <c r="BS69" i="6"/>
  <c r="BQ69" i="6"/>
  <c r="BP69" i="6"/>
  <c r="BO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Y69" i="6"/>
  <c r="AC69" i="6"/>
  <c r="G69" i="6"/>
  <c r="DF68" i="6"/>
  <c r="DE68" i="6"/>
  <c r="DD68" i="6"/>
  <c r="DC68" i="6"/>
  <c r="DB68" i="6"/>
  <c r="DA68" i="6"/>
  <c r="CZ68" i="6"/>
  <c r="CY68" i="6"/>
  <c r="CX68" i="6"/>
  <c r="CW68" i="6"/>
  <c r="CV68" i="6"/>
  <c r="CU68" i="6"/>
  <c r="CT68" i="6"/>
  <c r="CS68" i="6"/>
  <c r="CR68" i="6"/>
  <c r="CQ68" i="6"/>
  <c r="CP68" i="6"/>
  <c r="CO68" i="6"/>
  <c r="CL68" i="6"/>
  <c r="BS68" i="6" s="1"/>
  <c r="BP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C68" i="6"/>
  <c r="Z68" i="6"/>
  <c r="G68" i="6" s="1"/>
  <c r="DG67" i="6"/>
  <c r="DF67" i="6"/>
  <c r="DE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CR67" i="6"/>
  <c r="CQ67" i="6"/>
  <c r="CP67" i="6"/>
  <c r="CO67" i="6"/>
  <c r="BS67" i="6"/>
  <c r="BQ67" i="6"/>
  <c r="BP67" i="6"/>
  <c r="BO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C67" i="6"/>
  <c r="G67" i="6"/>
  <c r="DG66" i="6"/>
  <c r="DF66" i="6"/>
  <c r="DE66" i="6"/>
  <c r="DD66" i="6"/>
  <c r="DC66" i="6"/>
  <c r="DB66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CO66" i="6"/>
  <c r="BS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C66" i="6"/>
  <c r="G66" i="6"/>
  <c r="DF65" i="6"/>
  <c r="DE65" i="6"/>
  <c r="DD65" i="6"/>
  <c r="DC65" i="6"/>
  <c r="DB65" i="6"/>
  <c r="DA65" i="6"/>
  <c r="CZ65" i="6"/>
  <c r="CY65" i="6"/>
  <c r="CX65" i="6"/>
  <c r="CW65" i="6"/>
  <c r="CV65" i="6"/>
  <c r="CU65" i="6"/>
  <c r="CT65" i="6"/>
  <c r="CS65" i="6"/>
  <c r="CR65" i="6"/>
  <c r="CQ65" i="6"/>
  <c r="CP65" i="6"/>
  <c r="CO65" i="6"/>
  <c r="BS65" i="6"/>
  <c r="BP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Y65" i="6"/>
  <c r="AC65" i="6"/>
  <c r="Z65" i="6"/>
  <c r="DG64" i="6"/>
  <c r="DF64" i="6"/>
  <c r="DE64" i="6"/>
  <c r="DD64" i="6"/>
  <c r="DC64" i="6"/>
  <c r="DB64" i="6"/>
  <c r="DA64" i="6"/>
  <c r="CY64" i="6"/>
  <c r="CX64" i="6"/>
  <c r="CW64" i="6"/>
  <c r="CV64" i="6"/>
  <c r="CU64" i="6"/>
  <c r="CT64" i="6"/>
  <c r="CR64" i="6"/>
  <c r="CQ64" i="6"/>
  <c r="CP64" i="6"/>
  <c r="CO64" i="6"/>
  <c r="BX64" i="6"/>
  <c r="CE64" i="6" s="1"/>
  <c r="BQ64" i="6"/>
  <c r="BP64" i="6"/>
  <c r="BN64" i="6"/>
  <c r="BM64" i="6"/>
  <c r="BL64" i="6"/>
  <c r="BK64" i="6"/>
  <c r="BI64" i="6"/>
  <c r="BH64" i="6"/>
  <c r="BG64" i="6"/>
  <c r="BF64" i="6"/>
  <c r="BE64" i="6"/>
  <c r="BD64" i="6"/>
  <c r="BB64" i="6"/>
  <c r="BA64" i="6"/>
  <c r="AZ64" i="6"/>
  <c r="AY64" i="6"/>
  <c r="AO64" i="6"/>
  <c r="AH64" i="6"/>
  <c r="BC64" i="6" s="1"/>
  <c r="L64" i="6"/>
  <c r="DG63" i="6"/>
  <c r="DF63" i="6"/>
  <c r="DE63" i="6"/>
  <c r="DD63" i="6"/>
  <c r="DC63" i="6"/>
  <c r="DB63" i="6"/>
  <c r="DA63" i="6"/>
  <c r="CZ63" i="6"/>
  <c r="CY63" i="6"/>
  <c r="CX63" i="6"/>
  <c r="CW63" i="6"/>
  <c r="CV63" i="6"/>
  <c r="CU63" i="6"/>
  <c r="CT63" i="6"/>
  <c r="CR63" i="6"/>
  <c r="CQ63" i="6"/>
  <c r="CP63" i="6"/>
  <c r="CO63" i="6"/>
  <c r="BS63" i="6"/>
  <c r="BQ63" i="6"/>
  <c r="BP63" i="6"/>
  <c r="BN63" i="6"/>
  <c r="BM63" i="6"/>
  <c r="BL63" i="6"/>
  <c r="BK63" i="6"/>
  <c r="BJ63" i="6"/>
  <c r="BI63" i="6"/>
  <c r="BH63" i="6"/>
  <c r="BG63" i="6"/>
  <c r="BF63" i="6"/>
  <c r="BE63" i="6"/>
  <c r="BD63" i="6"/>
  <c r="BB63" i="6"/>
  <c r="BA63" i="6"/>
  <c r="AZ63" i="6"/>
  <c r="AY63" i="6"/>
  <c r="AC63" i="6"/>
  <c r="L63" i="6"/>
  <c r="G63" i="6" s="1"/>
  <c r="DG62" i="6"/>
  <c r="DF62" i="6"/>
  <c r="DE62" i="6"/>
  <c r="DD62" i="6"/>
  <c r="DC62" i="6"/>
  <c r="DB62" i="6"/>
  <c r="CZ62" i="6"/>
  <c r="CY62" i="6"/>
  <c r="CX62" i="6"/>
  <c r="CW62" i="6"/>
  <c r="CV62" i="6"/>
  <c r="CU62" i="6"/>
  <c r="CT62" i="6"/>
  <c r="CS62" i="6"/>
  <c r="CR62" i="6"/>
  <c r="CQ62" i="6"/>
  <c r="CP62" i="6"/>
  <c r="CO62" i="6"/>
  <c r="CF62" i="6"/>
  <c r="DA62" i="6" s="1"/>
  <c r="BQ62" i="6"/>
  <c r="BP62" i="6"/>
  <c r="BO62" i="6"/>
  <c r="BN62" i="6"/>
  <c r="BM62" i="6"/>
  <c r="BL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P62" i="6"/>
  <c r="AP136" i="6" s="1"/>
  <c r="G62" i="6"/>
  <c r="DG61" i="6"/>
  <c r="DF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S61" i="6"/>
  <c r="CR61" i="6"/>
  <c r="CQ61" i="6"/>
  <c r="CP61" i="6"/>
  <c r="CO61" i="6"/>
  <c r="BS61" i="6"/>
  <c r="BQ61" i="6"/>
  <c r="BP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Y61" i="6"/>
  <c r="AC61" i="6"/>
  <c r="G61" i="6"/>
  <c r="DG60" i="6"/>
  <c r="DF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R60" i="6"/>
  <c r="CQ60" i="6"/>
  <c r="CP60" i="6"/>
  <c r="CO60" i="6"/>
  <c r="BS60" i="6"/>
  <c r="BQ60" i="6"/>
  <c r="BP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Y60" i="6"/>
  <c r="AC60" i="6"/>
  <c r="G60" i="6"/>
  <c r="DF59" i="6"/>
  <c r="DE59" i="6"/>
  <c r="DD59" i="6"/>
  <c r="DC59" i="6"/>
  <c r="DB59" i="6"/>
  <c r="DA59" i="6"/>
  <c r="CZ59" i="6"/>
  <c r="CY59" i="6"/>
  <c r="CX59" i="6"/>
  <c r="CW59" i="6"/>
  <c r="CV59" i="6"/>
  <c r="CU59" i="6"/>
  <c r="CS59" i="6"/>
  <c r="CR59" i="6"/>
  <c r="CQ59" i="6"/>
  <c r="CP59" i="6"/>
  <c r="CO59" i="6"/>
  <c r="CL59" i="6"/>
  <c r="BY59" i="6"/>
  <c r="BS59" i="6" s="1"/>
  <c r="BP59" i="6"/>
  <c r="BN59" i="6"/>
  <c r="BM59" i="6"/>
  <c r="BL59" i="6"/>
  <c r="BK59" i="6"/>
  <c r="BJ59" i="6"/>
  <c r="BI59" i="6"/>
  <c r="BH59" i="6"/>
  <c r="BG59" i="6"/>
  <c r="BF59" i="6"/>
  <c r="BE59" i="6"/>
  <c r="BC59" i="6"/>
  <c r="BB59" i="6"/>
  <c r="BA59" i="6"/>
  <c r="AZ59" i="6"/>
  <c r="AY59" i="6"/>
  <c r="AV59" i="6"/>
  <c r="AV136" i="6" s="1"/>
  <c r="AI59" i="6"/>
  <c r="AC59" i="6" s="1"/>
  <c r="M59" i="6"/>
  <c r="G59" i="6" s="1"/>
  <c r="CK58" i="6"/>
  <c r="CJ58" i="6"/>
  <c r="CI58" i="6"/>
  <c r="CG58" i="6"/>
  <c r="CE58" i="6"/>
  <c r="CD58" i="6"/>
  <c r="CC58" i="6"/>
  <c r="CB58" i="6"/>
  <c r="CA58" i="6"/>
  <c r="BZ58" i="6"/>
  <c r="BY58" i="6"/>
  <c r="BX58" i="6"/>
  <c r="BW58" i="6"/>
  <c r="BU58" i="6"/>
  <c r="BT58" i="6"/>
  <c r="AU58" i="6"/>
  <c r="AT58" i="6"/>
  <c r="AS58" i="6"/>
  <c r="AQ58" i="6"/>
  <c r="AN58" i="6"/>
  <c r="AM58" i="6"/>
  <c r="AL58" i="6"/>
  <c r="AK58" i="6"/>
  <c r="AJ58" i="6"/>
  <c r="AI58" i="6"/>
  <c r="AH58" i="6"/>
  <c r="AG58" i="6"/>
  <c r="AE58" i="6"/>
  <c r="X58" i="6"/>
  <c r="W58" i="6"/>
  <c r="V58" i="6"/>
  <c r="U58" i="6"/>
  <c r="T58" i="6"/>
  <c r="S58" i="6"/>
  <c r="R58" i="6"/>
  <c r="Q58" i="6"/>
  <c r="P58" i="6"/>
  <c r="O58" i="6"/>
  <c r="N58" i="6"/>
  <c r="L58" i="6"/>
  <c r="K58" i="6"/>
  <c r="I58" i="6"/>
  <c r="H58" i="6"/>
  <c r="DF57" i="6"/>
  <c r="DE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R57" i="6"/>
  <c r="CQ57" i="6"/>
  <c r="CP57" i="6"/>
  <c r="CO57" i="6"/>
  <c r="CL57" i="6"/>
  <c r="BS57" i="6" s="1"/>
  <c r="BP57" i="6"/>
  <c r="BN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Y57" i="6"/>
  <c r="AV57" i="6"/>
  <c r="AV58" i="6" s="1"/>
  <c r="Z57" i="6"/>
  <c r="G57" i="6" s="1"/>
  <c r="BR57" i="6" s="1"/>
  <c r="CM57" i="6" s="1"/>
  <c r="DG56" i="6"/>
  <c r="DF56" i="6"/>
  <c r="DE56" i="6"/>
  <c r="DD56" i="6"/>
  <c r="DB56" i="6"/>
  <c r="DA56" i="6"/>
  <c r="CZ56" i="6"/>
  <c r="CY56" i="6"/>
  <c r="CX56" i="6"/>
  <c r="CW56" i="6"/>
  <c r="CV56" i="6"/>
  <c r="CU56" i="6"/>
  <c r="CS56" i="6"/>
  <c r="CR56" i="6"/>
  <c r="CQ56" i="6"/>
  <c r="CP56" i="6"/>
  <c r="CO56" i="6"/>
  <c r="CH56" i="6"/>
  <c r="DC56" i="6" s="1"/>
  <c r="BS56" i="6"/>
  <c r="BQ56" i="6"/>
  <c r="BP56" i="6"/>
  <c r="BN56" i="6"/>
  <c r="BL56" i="6"/>
  <c r="BK56" i="6"/>
  <c r="BJ56" i="6"/>
  <c r="BI56" i="6"/>
  <c r="BH56" i="6"/>
  <c r="BG56" i="6"/>
  <c r="BF56" i="6"/>
  <c r="BE56" i="6"/>
  <c r="BC56" i="6"/>
  <c r="BB56" i="6"/>
  <c r="BA56" i="6"/>
  <c r="AZ56" i="6"/>
  <c r="AY56" i="6"/>
  <c r="AR56" i="6"/>
  <c r="AC56" i="6" s="1"/>
  <c r="M56" i="6"/>
  <c r="DG55" i="6"/>
  <c r="DF55" i="6"/>
  <c r="DE55" i="6"/>
  <c r="DD55" i="6"/>
  <c r="DC55" i="6"/>
  <c r="DB55" i="6"/>
  <c r="DA55" i="6"/>
  <c r="CZ55" i="6"/>
  <c r="CY55" i="6"/>
  <c r="CX55" i="6"/>
  <c r="CW55" i="6"/>
  <c r="CV55" i="6"/>
  <c r="CU55" i="6"/>
  <c r="CT55" i="6"/>
  <c r="CS55" i="6"/>
  <c r="CR55" i="6"/>
  <c r="CQ55" i="6"/>
  <c r="CP55" i="6"/>
  <c r="CO55" i="6"/>
  <c r="BS55" i="6"/>
  <c r="BQ55" i="6"/>
  <c r="BP55" i="6"/>
  <c r="BN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R55" i="6"/>
  <c r="AC55" i="6" s="1"/>
  <c r="G55" i="6"/>
  <c r="DG54" i="6"/>
  <c r="DF54" i="6"/>
  <c r="DE54" i="6"/>
  <c r="DD54" i="6"/>
  <c r="DB54" i="6"/>
  <c r="DA54" i="6"/>
  <c r="CZ54" i="6"/>
  <c r="CY54" i="6"/>
  <c r="CX54" i="6"/>
  <c r="CW54" i="6"/>
  <c r="CV54" i="6"/>
  <c r="CU54" i="6"/>
  <c r="CT54" i="6"/>
  <c r="CS54" i="6"/>
  <c r="CR54" i="6"/>
  <c r="CP54" i="6"/>
  <c r="CO54" i="6"/>
  <c r="CH54" i="6"/>
  <c r="BS54" i="6" s="1"/>
  <c r="BQ54" i="6"/>
  <c r="BP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AZ54" i="6"/>
  <c r="AY54" i="6"/>
  <c r="AF54" i="6"/>
  <c r="AC54" i="6" s="1"/>
  <c r="J54" i="6"/>
  <c r="DG53" i="6"/>
  <c r="DF53" i="6"/>
  <c r="DE53" i="6"/>
  <c r="DD53" i="6"/>
  <c r="DB53" i="6"/>
  <c r="DA53" i="6"/>
  <c r="CZ53" i="6"/>
  <c r="CY53" i="6"/>
  <c r="CX53" i="6"/>
  <c r="CW53" i="6"/>
  <c r="CV53" i="6"/>
  <c r="CU53" i="6"/>
  <c r="CT53" i="6"/>
  <c r="CS53" i="6"/>
  <c r="CR53" i="6"/>
  <c r="CQ53" i="6"/>
  <c r="CP53" i="6"/>
  <c r="CO53" i="6"/>
  <c r="CH53" i="6"/>
  <c r="DC53" i="6" s="1"/>
  <c r="BQ53" i="6"/>
  <c r="BP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C53" i="6"/>
  <c r="G53" i="6"/>
  <c r="DG52" i="6"/>
  <c r="DF52" i="6"/>
  <c r="DE52" i="6"/>
  <c r="DD52" i="6"/>
  <c r="DC52" i="6"/>
  <c r="DB52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CO52" i="6"/>
  <c r="BS52" i="6"/>
  <c r="BR52" i="6" s="1"/>
  <c r="CM52" i="6" s="1"/>
  <c r="BP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B52" i="6"/>
  <c r="BA52" i="6"/>
  <c r="AZ52" i="6"/>
  <c r="AY52" i="6"/>
  <c r="AC52" i="6"/>
  <c r="Z52" i="6"/>
  <c r="BQ52" i="6" s="1"/>
  <c r="G52" i="6"/>
  <c r="DF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Q51" i="6"/>
  <c r="CP51" i="6"/>
  <c r="CO51" i="6"/>
  <c r="CL51" i="6"/>
  <c r="BQ51" i="6"/>
  <c r="BP51" i="6"/>
  <c r="BN51" i="6"/>
  <c r="BM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Y51" i="6"/>
  <c r="AC51" i="6"/>
  <c r="G51" i="6"/>
  <c r="DG50" i="6"/>
  <c r="DF50" i="6"/>
  <c r="DE50" i="6"/>
  <c r="DD50" i="6"/>
  <c r="DB50" i="6"/>
  <c r="DA50" i="6"/>
  <c r="CZ50" i="6"/>
  <c r="CY50" i="6"/>
  <c r="CX50" i="6"/>
  <c r="CW50" i="6"/>
  <c r="CV50" i="6"/>
  <c r="CU50" i="6"/>
  <c r="CT50" i="6"/>
  <c r="CS50" i="6"/>
  <c r="CR50" i="6"/>
  <c r="CP50" i="6"/>
  <c r="CO50" i="6"/>
  <c r="CH50" i="6"/>
  <c r="BS50" i="6" s="1"/>
  <c r="BQ50" i="6"/>
  <c r="BP50" i="6"/>
  <c r="BN50" i="6"/>
  <c r="BL50" i="6"/>
  <c r="BK50" i="6"/>
  <c r="BJ50" i="6"/>
  <c r="BI50" i="6"/>
  <c r="BH50" i="6"/>
  <c r="BG50" i="6"/>
  <c r="BF50" i="6"/>
  <c r="BE50" i="6"/>
  <c r="BD50" i="6"/>
  <c r="BC50" i="6"/>
  <c r="BB50" i="6"/>
  <c r="AZ50" i="6"/>
  <c r="AY50" i="6"/>
  <c r="AR50" i="6"/>
  <c r="AC50" i="6" s="1"/>
  <c r="V50" i="6"/>
  <c r="J50" i="6"/>
  <c r="BA50" i="6" s="1"/>
  <c r="DG49" i="6"/>
  <c r="DF49" i="6"/>
  <c r="DE49" i="6"/>
  <c r="DD49" i="6"/>
  <c r="DC49" i="6"/>
  <c r="DB49" i="6"/>
  <c r="DA49" i="6"/>
  <c r="CZ49" i="6"/>
  <c r="CY49" i="6"/>
  <c r="CX49" i="6"/>
  <c r="CW49" i="6"/>
  <c r="CV49" i="6"/>
  <c r="CU49" i="6"/>
  <c r="CT49" i="6"/>
  <c r="CS49" i="6"/>
  <c r="CR49" i="6"/>
  <c r="CQ49" i="6"/>
  <c r="CP49" i="6"/>
  <c r="CO49" i="6"/>
  <c r="BS49" i="6"/>
  <c r="BQ49" i="6"/>
  <c r="BP49" i="6"/>
  <c r="BN49" i="6"/>
  <c r="BM49" i="6"/>
  <c r="BK49" i="6"/>
  <c r="BJ49" i="6"/>
  <c r="BI49" i="6"/>
  <c r="BH49" i="6"/>
  <c r="BG49" i="6"/>
  <c r="BF49" i="6"/>
  <c r="BE49" i="6"/>
  <c r="BD49" i="6"/>
  <c r="BC49" i="6"/>
  <c r="BB49" i="6"/>
  <c r="BA49" i="6"/>
  <c r="AZ49" i="6"/>
  <c r="AY49" i="6"/>
  <c r="AC49" i="6"/>
  <c r="G49" i="6"/>
  <c r="DG48" i="6"/>
  <c r="DF48" i="6"/>
  <c r="DE48" i="6"/>
  <c r="DD48" i="6"/>
  <c r="DC48" i="6"/>
  <c r="DB48" i="6"/>
  <c r="DA48" i="6"/>
  <c r="CZ48" i="6"/>
  <c r="CY48" i="6"/>
  <c r="CX48" i="6"/>
  <c r="CW48" i="6"/>
  <c r="CV48" i="6"/>
  <c r="CU48" i="6"/>
  <c r="CT48" i="6"/>
  <c r="CS48" i="6"/>
  <c r="CR48" i="6"/>
  <c r="CP48" i="6"/>
  <c r="CO48" i="6"/>
  <c r="BV48" i="6"/>
  <c r="BS48" i="6" s="1"/>
  <c r="BQ48" i="6"/>
  <c r="BP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AZ48" i="6"/>
  <c r="AY48" i="6"/>
  <c r="AF48" i="6"/>
  <c r="AC48" i="6" s="1"/>
  <c r="G48" i="6"/>
  <c r="DG47" i="6"/>
  <c r="DF47" i="6"/>
  <c r="DE47" i="6"/>
  <c r="DD47" i="6"/>
  <c r="DB47" i="6"/>
  <c r="DA47" i="6"/>
  <c r="CZ47" i="6"/>
  <c r="CY47" i="6"/>
  <c r="CX47" i="6"/>
  <c r="CW47" i="6"/>
  <c r="CV47" i="6"/>
  <c r="CU47" i="6"/>
  <c r="CT47" i="6"/>
  <c r="CS47" i="6"/>
  <c r="CR47" i="6"/>
  <c r="CQ47" i="6"/>
  <c r="CP47" i="6"/>
  <c r="CO47" i="6"/>
  <c r="CH47" i="6"/>
  <c r="BQ47" i="6"/>
  <c r="BP47" i="6"/>
  <c r="BN47" i="6"/>
  <c r="BM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Y47" i="6"/>
  <c r="AC47" i="6"/>
  <c r="G47" i="6"/>
  <c r="DG46" i="6"/>
  <c r="DF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S46" i="6"/>
  <c r="CR46" i="6"/>
  <c r="CQ46" i="6"/>
  <c r="CP46" i="6"/>
  <c r="CO46" i="6"/>
  <c r="BS46" i="6"/>
  <c r="BQ46" i="6"/>
  <c r="BP46" i="6"/>
  <c r="BN46" i="6"/>
  <c r="BM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/>
  <c r="AC46" i="6"/>
  <c r="G46" i="6"/>
  <c r="DG45" i="6"/>
  <c r="DF45" i="6"/>
  <c r="DE45" i="6"/>
  <c r="DD45" i="6"/>
  <c r="DC45" i="6"/>
  <c r="DB45" i="6"/>
  <c r="DA45" i="6"/>
  <c r="CZ45" i="6"/>
  <c r="CY45" i="6"/>
  <c r="CX45" i="6"/>
  <c r="CW45" i="6"/>
  <c r="CV45" i="6"/>
  <c r="CU45" i="6"/>
  <c r="CT45" i="6"/>
  <c r="CS45" i="6"/>
  <c r="CR45" i="6"/>
  <c r="CQ45" i="6"/>
  <c r="CP45" i="6"/>
  <c r="CO45" i="6"/>
  <c r="BS45" i="6"/>
  <c r="BQ45" i="6"/>
  <c r="BP45" i="6"/>
  <c r="BN45" i="6"/>
  <c r="BM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Z45" i="6"/>
  <c r="AY45" i="6"/>
  <c r="AC45" i="6"/>
  <c r="G45" i="6"/>
  <c r="DG44" i="6"/>
  <c r="DF44" i="6"/>
  <c r="DE44" i="6"/>
  <c r="DD44" i="6"/>
  <c r="DB44" i="6"/>
  <c r="DA44" i="6"/>
  <c r="CZ44" i="6"/>
  <c r="CY44" i="6"/>
  <c r="CX44" i="6"/>
  <c r="CW44" i="6"/>
  <c r="CV44" i="6"/>
  <c r="CU44" i="6"/>
  <c r="CT44" i="6"/>
  <c r="CS44" i="6"/>
  <c r="CR44" i="6"/>
  <c r="CQ44" i="6"/>
  <c r="CP44" i="6"/>
  <c r="CO44" i="6"/>
  <c r="CH44" i="6"/>
  <c r="DC44" i="6" s="1"/>
  <c r="BQ44" i="6"/>
  <c r="BP44" i="6"/>
  <c r="BO44" i="6"/>
  <c r="BN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R44" i="6"/>
  <c r="BM44" i="6" s="1"/>
  <c r="G44" i="6"/>
  <c r="DG43" i="6"/>
  <c r="DF43" i="6"/>
  <c r="DE43" i="6"/>
  <c r="DD43" i="6"/>
  <c r="DB43" i="6"/>
  <c r="DA43" i="6"/>
  <c r="CZ43" i="6"/>
  <c r="CY43" i="6"/>
  <c r="CX43" i="6"/>
  <c r="CW43" i="6"/>
  <c r="CV43" i="6"/>
  <c r="CU43" i="6"/>
  <c r="CT43" i="6"/>
  <c r="CS43" i="6"/>
  <c r="CR43" i="6"/>
  <c r="CQ43" i="6"/>
  <c r="CP43" i="6"/>
  <c r="CO43" i="6"/>
  <c r="CH43" i="6"/>
  <c r="BQ43" i="6"/>
  <c r="BP43" i="6"/>
  <c r="BN43" i="6"/>
  <c r="BK43" i="6"/>
  <c r="BJ43" i="6"/>
  <c r="BI43" i="6"/>
  <c r="BH43" i="6"/>
  <c r="BG43" i="6"/>
  <c r="BF43" i="6"/>
  <c r="BE43" i="6"/>
  <c r="BD43" i="6"/>
  <c r="BC43" i="6"/>
  <c r="BB43" i="6"/>
  <c r="BA43" i="6"/>
  <c r="AZ43" i="6"/>
  <c r="AY43" i="6"/>
  <c r="AR43" i="6"/>
  <c r="AC43" i="6" s="1"/>
  <c r="G43" i="6"/>
  <c r="DG42" i="6"/>
  <c r="DF42" i="6"/>
  <c r="DE42" i="6"/>
  <c r="DD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P42" i="6"/>
  <c r="CO42" i="6"/>
  <c r="CH42" i="6"/>
  <c r="DC42" i="6" s="1"/>
  <c r="BQ42" i="6"/>
  <c r="BP42" i="6"/>
  <c r="BO42" i="6"/>
  <c r="BN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Z42" i="6"/>
  <c r="AY42" i="6"/>
  <c r="AR42" i="6"/>
  <c r="BM42" i="6" s="1"/>
  <c r="G42" i="6"/>
  <c r="DG41" i="6"/>
  <c r="DF41" i="6"/>
  <c r="DE41" i="6"/>
  <c r="DD41" i="6"/>
  <c r="DC41" i="6"/>
  <c r="DB41" i="6"/>
  <c r="DA41" i="6"/>
  <c r="CY41" i="6"/>
  <c r="CX41" i="6"/>
  <c r="CW41" i="6"/>
  <c r="CV41" i="6"/>
  <c r="CU41" i="6"/>
  <c r="CT41" i="6"/>
  <c r="CS41" i="6"/>
  <c r="CR41" i="6"/>
  <c r="CQ41" i="6"/>
  <c r="CP41" i="6"/>
  <c r="CO41" i="6"/>
  <c r="CE41" i="6"/>
  <c r="BS41" i="6" s="1"/>
  <c r="BQ41" i="6"/>
  <c r="BP41" i="6"/>
  <c r="BO41" i="6"/>
  <c r="BN41" i="6"/>
  <c r="BM41" i="6"/>
  <c r="BL41" i="6"/>
  <c r="BK41" i="6"/>
  <c r="BI41" i="6"/>
  <c r="BH41" i="6"/>
  <c r="BG41" i="6"/>
  <c r="BF41" i="6"/>
  <c r="BE41" i="6"/>
  <c r="BD41" i="6"/>
  <c r="BC41" i="6"/>
  <c r="BB41" i="6"/>
  <c r="BA41" i="6"/>
  <c r="AZ41" i="6"/>
  <c r="AY41" i="6"/>
  <c r="AO41" i="6"/>
  <c r="AC41" i="6" s="1"/>
  <c r="G41" i="6"/>
  <c r="DG40" i="6"/>
  <c r="DF40" i="6"/>
  <c r="DE40" i="6"/>
  <c r="DD40" i="6"/>
  <c r="DC40" i="6"/>
  <c r="DB40" i="6"/>
  <c r="DA40" i="6"/>
  <c r="CZ40" i="6"/>
  <c r="CY40" i="6"/>
  <c r="CX40" i="6"/>
  <c r="CW40" i="6"/>
  <c r="CV40" i="6"/>
  <c r="CU40" i="6"/>
  <c r="CT40" i="6"/>
  <c r="CS40" i="6"/>
  <c r="CR40" i="6"/>
  <c r="CQ40" i="6"/>
  <c r="CP40" i="6"/>
  <c r="CO40" i="6"/>
  <c r="BS40" i="6"/>
  <c r="BQ40" i="6"/>
  <c r="BP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Z40" i="6"/>
  <c r="AY40" i="6"/>
  <c r="AC40" i="6"/>
  <c r="G40" i="6"/>
  <c r="DG39" i="6"/>
  <c r="DE39" i="6"/>
  <c r="DD39" i="6"/>
  <c r="DC39" i="6"/>
  <c r="DB39" i="6"/>
  <c r="CZ39" i="6"/>
  <c r="CY39" i="6"/>
  <c r="CX39" i="6"/>
  <c r="CW39" i="6"/>
  <c r="CV39" i="6"/>
  <c r="CU39" i="6"/>
  <c r="CT39" i="6"/>
  <c r="CS39" i="6"/>
  <c r="CR39" i="6"/>
  <c r="CQ39" i="6"/>
  <c r="CP39" i="6"/>
  <c r="CO39" i="6"/>
  <c r="CF39" i="6"/>
  <c r="BS39" i="6" s="1"/>
  <c r="BQ39" i="6"/>
  <c r="BN39" i="6"/>
  <c r="BM39" i="6"/>
  <c r="BL39" i="6"/>
  <c r="BJ39" i="6"/>
  <c r="BI39" i="6"/>
  <c r="BH39" i="6"/>
  <c r="BG39" i="6"/>
  <c r="BF39" i="6"/>
  <c r="BE39" i="6"/>
  <c r="BD39" i="6"/>
  <c r="BC39" i="6"/>
  <c r="BB39" i="6"/>
  <c r="BA39" i="6"/>
  <c r="AZ39" i="6"/>
  <c r="AY39" i="6"/>
  <c r="AP39" i="6"/>
  <c r="Y39" i="6"/>
  <c r="Y58" i="6" s="1"/>
  <c r="DF38" i="6"/>
  <c r="DE38" i="6"/>
  <c r="DD38" i="6"/>
  <c r="DB38" i="6"/>
  <c r="CZ38" i="6"/>
  <c r="CY38" i="6"/>
  <c r="CX38" i="6"/>
  <c r="CW38" i="6"/>
  <c r="CV38" i="6"/>
  <c r="CU38" i="6"/>
  <c r="CT38" i="6"/>
  <c r="CS38" i="6"/>
  <c r="CR38" i="6"/>
  <c r="CQ38" i="6"/>
  <c r="CP38" i="6"/>
  <c r="CO38" i="6"/>
  <c r="CH38" i="6"/>
  <c r="DC38" i="6" s="1"/>
  <c r="CF38" i="6"/>
  <c r="DA38" i="6" s="1"/>
  <c r="BP38" i="6"/>
  <c r="BN38" i="6"/>
  <c r="BL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R38" i="6"/>
  <c r="BM38" i="6" s="1"/>
  <c r="AP38" i="6"/>
  <c r="BK38" i="6" s="1"/>
  <c r="Z38" i="6"/>
  <c r="DG38" i="6" s="1"/>
  <c r="DG37" i="6"/>
  <c r="DF37" i="6"/>
  <c r="DE37" i="6"/>
  <c r="DD37" i="6"/>
  <c r="DC37" i="6"/>
  <c r="DB37" i="6"/>
  <c r="CZ37" i="6"/>
  <c r="CY37" i="6"/>
  <c r="CX37" i="6"/>
  <c r="CW37" i="6"/>
  <c r="CV37" i="6"/>
  <c r="CU37" i="6"/>
  <c r="CT37" i="6"/>
  <c r="CS37" i="6"/>
  <c r="CR37" i="6"/>
  <c r="CQ37" i="6"/>
  <c r="CP37" i="6"/>
  <c r="CO37" i="6"/>
  <c r="CF37" i="6"/>
  <c r="BQ37" i="6"/>
  <c r="BP37" i="6"/>
  <c r="BN37" i="6"/>
  <c r="BM37" i="6"/>
  <c r="BL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P37" i="6"/>
  <c r="BK37" i="6" s="1"/>
  <c r="G37" i="6"/>
  <c r="DG36" i="6"/>
  <c r="DF36" i="6"/>
  <c r="DE36" i="6"/>
  <c r="DD36" i="6"/>
  <c r="DB36" i="6"/>
  <c r="DA36" i="6"/>
  <c r="CZ36" i="6"/>
  <c r="CY36" i="6"/>
  <c r="CX36" i="6"/>
  <c r="CW36" i="6"/>
  <c r="CV36" i="6"/>
  <c r="CU36" i="6"/>
  <c r="CT36" i="6"/>
  <c r="CS36" i="6"/>
  <c r="CR36" i="6"/>
  <c r="CQ36" i="6"/>
  <c r="CP36" i="6"/>
  <c r="CO36" i="6"/>
  <c r="CH36" i="6"/>
  <c r="BQ36" i="6"/>
  <c r="BP36" i="6"/>
  <c r="BO36" i="6"/>
  <c r="BN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Y36" i="6"/>
  <c r="AR36" i="6"/>
  <c r="BM36" i="6" s="1"/>
  <c r="G36" i="6"/>
  <c r="DG35" i="6"/>
  <c r="DF35" i="6"/>
  <c r="DE35" i="6"/>
  <c r="DD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O35" i="6"/>
  <c r="CH35" i="6"/>
  <c r="BS35" i="6" s="1"/>
  <c r="BQ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C35" i="6"/>
  <c r="G35" i="6"/>
  <c r="AB35" i="6" s="1"/>
  <c r="AW35" i="6" s="1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P34" i="6"/>
  <c r="CO34" i="6"/>
  <c r="BS34" i="6"/>
  <c r="BQ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C34" i="6"/>
  <c r="G34" i="6"/>
  <c r="DG33" i="6"/>
  <c r="DF33" i="6"/>
  <c r="DE33" i="6"/>
  <c r="DD33" i="6"/>
  <c r="DC33" i="6"/>
  <c r="DB33" i="6"/>
  <c r="DA33" i="6"/>
  <c r="CZ33" i="6"/>
  <c r="CY33" i="6"/>
  <c r="CX33" i="6"/>
  <c r="CW33" i="6"/>
  <c r="CV33" i="6"/>
  <c r="CU33" i="6"/>
  <c r="CT33" i="6"/>
  <c r="CS33" i="6"/>
  <c r="CR33" i="6"/>
  <c r="CQ33" i="6"/>
  <c r="CP33" i="6"/>
  <c r="CO33" i="6"/>
  <c r="CH33" i="6"/>
  <c r="BS33" i="6"/>
  <c r="BQ33" i="6"/>
  <c r="BN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R33" i="6"/>
  <c r="BM33" i="6" s="1"/>
  <c r="G33" i="6"/>
  <c r="DG32" i="6"/>
  <c r="DF32" i="6"/>
  <c r="DE32" i="6"/>
  <c r="DD32" i="6"/>
  <c r="DB32" i="6"/>
  <c r="DA32" i="6"/>
  <c r="CZ32" i="6"/>
  <c r="CY32" i="6"/>
  <c r="CX32" i="6"/>
  <c r="CW32" i="6"/>
  <c r="CV32" i="6"/>
  <c r="CU32" i="6"/>
  <c r="CT32" i="6"/>
  <c r="CS32" i="6"/>
  <c r="CR32" i="6"/>
  <c r="CQ32" i="6"/>
  <c r="CP32" i="6"/>
  <c r="CO32" i="6"/>
  <c r="CH32" i="6"/>
  <c r="BQ32" i="6"/>
  <c r="BN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R32" i="6"/>
  <c r="G32" i="6"/>
  <c r="DG31" i="6"/>
  <c r="DF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S31" i="6"/>
  <c r="CR31" i="6"/>
  <c r="CQ31" i="6"/>
  <c r="CP31" i="6"/>
  <c r="CO31" i="6"/>
  <c r="BS31" i="6"/>
  <c r="BQ31" i="6"/>
  <c r="BN31" i="6"/>
  <c r="BM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C31" i="6"/>
  <c r="G31" i="6"/>
  <c r="DF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R30" i="6"/>
  <c r="CQ30" i="6"/>
  <c r="CP30" i="6"/>
  <c r="CO30" i="6"/>
  <c r="CL30" i="6"/>
  <c r="DG30" i="6" s="1"/>
  <c r="BN30" i="6"/>
  <c r="BM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V30" i="6"/>
  <c r="BQ30" i="6" s="1"/>
  <c r="G30" i="6"/>
  <c r="DG29" i="6"/>
  <c r="DF29" i="6"/>
  <c r="DE29" i="6"/>
  <c r="DD29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P29" i="6"/>
  <c r="CO29" i="6"/>
  <c r="CH29" i="6"/>
  <c r="BQ29" i="6"/>
  <c r="BN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R29" i="6"/>
  <c r="AC29" i="6" s="1"/>
  <c r="G29" i="6"/>
  <c r="DG28" i="6"/>
  <c r="DF28" i="6"/>
  <c r="DE28" i="6"/>
  <c r="DD28" i="6"/>
  <c r="DB28" i="6"/>
  <c r="DA28" i="6"/>
  <c r="CZ28" i="6"/>
  <c r="CY28" i="6"/>
  <c r="CX28" i="6"/>
  <c r="CW28" i="6"/>
  <c r="CV28" i="6"/>
  <c r="CU28" i="6"/>
  <c r="CT28" i="6"/>
  <c r="CS28" i="6"/>
  <c r="CR28" i="6"/>
  <c r="CQ28" i="6"/>
  <c r="CP28" i="6"/>
  <c r="CO28" i="6"/>
  <c r="CH28" i="6"/>
  <c r="DC28" i="6" s="1"/>
  <c r="BQ28" i="6"/>
  <c r="BN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R28" i="6"/>
  <c r="BM28" i="6" s="1"/>
  <c r="G28" i="6"/>
  <c r="DG27" i="6"/>
  <c r="DF27" i="6"/>
  <c r="DE27" i="6"/>
  <c r="DD27" i="6"/>
  <c r="DC27" i="6"/>
  <c r="DB27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CO27" i="6"/>
  <c r="BS27" i="6"/>
  <c r="BR27" i="6" s="1"/>
  <c r="CM27" i="6" s="1"/>
  <c r="BQ27" i="6"/>
  <c r="BN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R27" i="6"/>
  <c r="G27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CP26" i="6"/>
  <c r="CO26" i="6"/>
  <c r="BS26" i="6"/>
  <c r="BR26" i="6" s="1"/>
  <c r="CM26" i="6" s="1"/>
  <c r="BQ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C26" i="6"/>
  <c r="G26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T25" i="6"/>
  <c r="CS25" i="6"/>
  <c r="CR25" i="6"/>
  <c r="CQ25" i="6"/>
  <c r="CP25" i="6"/>
  <c r="CO25" i="6"/>
  <c r="BS25" i="6"/>
  <c r="BQ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C25" i="6"/>
  <c r="G25" i="6"/>
  <c r="BR25" i="6" s="1"/>
  <c r="CM25" i="6" s="1"/>
  <c r="DG24" i="6"/>
  <c r="DF24" i="6"/>
  <c r="DE24" i="6"/>
  <c r="DD24" i="6"/>
  <c r="DC24" i="6"/>
  <c r="DB24" i="6"/>
  <c r="DA24" i="6"/>
  <c r="CZ24" i="6"/>
  <c r="CY24" i="6"/>
  <c r="CX24" i="6"/>
  <c r="CW24" i="6"/>
  <c r="CV24" i="6"/>
  <c r="CU24" i="6"/>
  <c r="CT24" i="6"/>
  <c r="CS24" i="6"/>
  <c r="CR24" i="6"/>
  <c r="CQ24" i="6"/>
  <c r="CP24" i="6"/>
  <c r="CO24" i="6"/>
  <c r="BS24" i="6"/>
  <c r="BQ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C24" i="6"/>
  <c r="G24" i="6"/>
  <c r="BR24" i="6" s="1"/>
  <c r="CM24" i="6" s="1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CP23" i="6"/>
  <c r="CO23" i="6"/>
  <c r="BV23" i="6"/>
  <c r="BS23" i="6" s="1"/>
  <c r="BQ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AZ23" i="6"/>
  <c r="AY23" i="6"/>
  <c r="AF23" i="6"/>
  <c r="BA23" i="6" s="1"/>
  <c r="G23" i="6"/>
  <c r="DG22" i="6"/>
  <c r="DF22" i="6"/>
  <c r="DE22" i="6"/>
  <c r="DD22" i="6"/>
  <c r="DC22" i="6"/>
  <c r="DB22" i="6"/>
  <c r="DA22" i="6"/>
  <c r="CZ22" i="6"/>
  <c r="CY22" i="6"/>
  <c r="CX22" i="6"/>
  <c r="CW22" i="6"/>
  <c r="CV22" i="6"/>
  <c r="CU22" i="6"/>
  <c r="CT22" i="6"/>
  <c r="CS22" i="6"/>
  <c r="CR22" i="6"/>
  <c r="CP22" i="6"/>
  <c r="CO22" i="6"/>
  <c r="BV22" i="6"/>
  <c r="CQ22" i="6" s="1"/>
  <c r="BQ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AZ22" i="6"/>
  <c r="AY22" i="6"/>
  <c r="AF22" i="6"/>
  <c r="BA22" i="6" s="1"/>
  <c r="G22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U21" i="6"/>
  <c r="CT21" i="6"/>
  <c r="CS21" i="6"/>
  <c r="CR21" i="6"/>
  <c r="CQ21" i="6"/>
  <c r="CP21" i="6"/>
  <c r="CO21" i="6"/>
  <c r="BS21" i="6"/>
  <c r="BQ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C21" i="6"/>
  <c r="G21" i="6"/>
  <c r="BR21" i="6" s="1"/>
  <c r="CM21" i="6" s="1"/>
  <c r="CK20" i="6"/>
  <c r="CJ20" i="6"/>
  <c r="CI20" i="6"/>
  <c r="CH20" i="6"/>
  <c r="CE20" i="6"/>
  <c r="CD20" i="6"/>
  <c r="CC20" i="6"/>
  <c r="CB20" i="6"/>
  <c r="CA20" i="6"/>
  <c r="BZ20" i="6"/>
  <c r="BW20" i="6"/>
  <c r="BU20" i="6"/>
  <c r="BT20" i="6"/>
  <c r="AU20" i="6"/>
  <c r="AT20" i="6"/>
  <c r="AS20" i="6"/>
  <c r="AR20" i="6"/>
  <c r="AO20" i="6"/>
  <c r="AN20" i="6"/>
  <c r="AM20" i="6"/>
  <c r="AL20" i="6"/>
  <c r="AK20" i="6"/>
  <c r="AJ20" i="6"/>
  <c r="AG20" i="6"/>
  <c r="AG129" i="6" s="1"/>
  <c r="AE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K20" i="6"/>
  <c r="I20" i="6"/>
  <c r="H20" i="6"/>
  <c r="DG19" i="6"/>
  <c r="DF19" i="6"/>
  <c r="DE19" i="6"/>
  <c r="DD19" i="6"/>
  <c r="DC19" i="6"/>
  <c r="DB19" i="6"/>
  <c r="DA19" i="6"/>
  <c r="CZ19" i="6"/>
  <c r="CY19" i="6"/>
  <c r="CX19" i="6"/>
  <c r="CW19" i="6"/>
  <c r="CV19" i="6"/>
  <c r="CU19" i="6"/>
  <c r="CT19" i="6"/>
  <c r="CR19" i="6"/>
  <c r="CQ19" i="6"/>
  <c r="CP19" i="6"/>
  <c r="CO19" i="6"/>
  <c r="BX19" i="6"/>
  <c r="CS19" i="6" s="1"/>
  <c r="BS19" i="6"/>
  <c r="BQ19" i="6"/>
  <c r="BP19" i="6"/>
  <c r="BN19" i="6"/>
  <c r="BM19" i="6"/>
  <c r="BL19" i="6"/>
  <c r="BK19" i="6"/>
  <c r="BJ19" i="6"/>
  <c r="BI19" i="6"/>
  <c r="BH19" i="6"/>
  <c r="BG19" i="6"/>
  <c r="BF19" i="6"/>
  <c r="BE19" i="6"/>
  <c r="BD19" i="6"/>
  <c r="BB19" i="6"/>
  <c r="BA19" i="6"/>
  <c r="AZ19" i="6"/>
  <c r="AY19" i="6"/>
  <c r="AH19" i="6"/>
  <c r="BC19" i="6" s="1"/>
  <c r="AC19" i="6"/>
  <c r="G19" i="6"/>
  <c r="DG18" i="6"/>
  <c r="DF18" i="6"/>
  <c r="DE18" i="6"/>
  <c r="DD18" i="6"/>
  <c r="DC18" i="6"/>
  <c r="DB18" i="6"/>
  <c r="DA18" i="6"/>
  <c r="CZ18" i="6"/>
  <c r="CY18" i="6"/>
  <c r="CX18" i="6"/>
  <c r="CW18" i="6"/>
  <c r="CV18" i="6"/>
  <c r="CU18" i="6"/>
  <c r="CT18" i="6"/>
  <c r="CS18" i="6"/>
  <c r="CR18" i="6"/>
  <c r="CQ18" i="6"/>
  <c r="CP18" i="6"/>
  <c r="CO18" i="6"/>
  <c r="BS18" i="6"/>
  <c r="BQ18" i="6"/>
  <c r="BP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C18" i="6"/>
  <c r="G18" i="6"/>
  <c r="DG17" i="6"/>
  <c r="DF17" i="6"/>
  <c r="DE17" i="6"/>
  <c r="DD17" i="6"/>
  <c r="DC17" i="6"/>
  <c r="DB17" i="6"/>
  <c r="DA17" i="6"/>
  <c r="CZ17" i="6"/>
  <c r="CY17" i="6"/>
  <c r="CX17" i="6"/>
  <c r="CW17" i="6"/>
  <c r="CV17" i="6"/>
  <c r="CU17" i="6"/>
  <c r="CT17" i="6"/>
  <c r="CS17" i="6"/>
  <c r="CR17" i="6"/>
  <c r="CQ17" i="6"/>
  <c r="CP17" i="6"/>
  <c r="CO17" i="6"/>
  <c r="BS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W17" i="6"/>
  <c r="AC17" i="6"/>
  <c r="G17" i="6"/>
  <c r="DG16" i="6"/>
  <c r="DF16" i="6"/>
  <c r="DE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CO16" i="6"/>
  <c r="BS16" i="6"/>
  <c r="BQ16" i="6"/>
  <c r="BP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C16" i="6"/>
  <c r="G16" i="6"/>
  <c r="DG15" i="6"/>
  <c r="DF15" i="6"/>
  <c r="DE15" i="6"/>
  <c r="DD15" i="6"/>
  <c r="DC15" i="6"/>
  <c r="DB15" i="6"/>
  <c r="CZ15" i="6"/>
  <c r="CY15" i="6"/>
  <c r="CX15" i="6"/>
  <c r="CW15" i="6"/>
  <c r="CV15" i="6"/>
  <c r="CU15" i="6"/>
  <c r="CT15" i="6"/>
  <c r="CS15" i="6"/>
  <c r="CR15" i="6"/>
  <c r="CQ15" i="6"/>
  <c r="CP15" i="6"/>
  <c r="CO15" i="6"/>
  <c r="CF15" i="6"/>
  <c r="DA15" i="6" s="1"/>
  <c r="BQ15" i="6"/>
  <c r="BP15" i="6"/>
  <c r="BN15" i="6"/>
  <c r="BM15" i="6"/>
  <c r="BL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P15" i="6"/>
  <c r="AP135" i="6" s="1"/>
  <c r="AC15" i="6"/>
  <c r="G15" i="6"/>
  <c r="DG14" i="6"/>
  <c r="DF14" i="6"/>
  <c r="DE14" i="6"/>
  <c r="DD14" i="6"/>
  <c r="DC14" i="6"/>
  <c r="DB14" i="6"/>
  <c r="DA14" i="6"/>
  <c r="CZ14" i="6"/>
  <c r="CY14" i="6"/>
  <c r="CX14" i="6"/>
  <c r="CW14" i="6"/>
  <c r="CV14" i="6"/>
  <c r="CU14" i="6"/>
  <c r="CT14" i="6"/>
  <c r="CR14" i="6"/>
  <c r="CQ14" i="6"/>
  <c r="CP14" i="6"/>
  <c r="CO14" i="6"/>
  <c r="BX14" i="6"/>
  <c r="BS14" i="6" s="1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H14" i="6"/>
  <c r="AC14" i="6" s="1"/>
  <c r="G14" i="6"/>
  <c r="DF13" i="6"/>
  <c r="DE13" i="6"/>
  <c r="DD13" i="6"/>
  <c r="DC13" i="6"/>
  <c r="DA13" i="6"/>
  <c r="CZ13" i="6"/>
  <c r="CY13" i="6"/>
  <c r="CX13" i="6"/>
  <c r="CW13" i="6"/>
  <c r="CV13" i="6"/>
  <c r="CU13" i="6"/>
  <c r="CR13" i="6"/>
  <c r="CQ13" i="6"/>
  <c r="CP13" i="6"/>
  <c r="CO13" i="6"/>
  <c r="CL13" i="6"/>
  <c r="CG13" i="6"/>
  <c r="CG135" i="6" s="1"/>
  <c r="BY13" i="6"/>
  <c r="BY135" i="6" s="1"/>
  <c r="BX13" i="6"/>
  <c r="CS13" i="6" s="1"/>
  <c r="BP13" i="6"/>
  <c r="BN13" i="6"/>
  <c r="BM13" i="6"/>
  <c r="BK13" i="6"/>
  <c r="BJ13" i="6"/>
  <c r="BI13" i="6"/>
  <c r="BH13" i="6"/>
  <c r="BG13" i="6"/>
  <c r="BF13" i="6"/>
  <c r="BE13" i="6"/>
  <c r="BC13" i="6"/>
  <c r="BB13" i="6"/>
  <c r="BA13" i="6"/>
  <c r="AZ13" i="6"/>
  <c r="AY13" i="6"/>
  <c r="AV13" i="6"/>
  <c r="BQ13" i="6" s="1"/>
  <c r="AQ13" i="6"/>
  <c r="AQ135" i="6" s="1"/>
  <c r="AI13" i="6"/>
  <c r="AI135" i="6" s="1"/>
  <c r="G13" i="6"/>
  <c r="DG12" i="6"/>
  <c r="DF12" i="6"/>
  <c r="DE12" i="6"/>
  <c r="DD12" i="6"/>
  <c r="DC12" i="6"/>
  <c r="DB12" i="6"/>
  <c r="DA12" i="6"/>
  <c r="CZ12" i="6"/>
  <c r="CY12" i="6"/>
  <c r="CX12" i="6"/>
  <c r="CW12" i="6"/>
  <c r="CV12" i="6"/>
  <c r="CU12" i="6"/>
  <c r="CT12" i="6"/>
  <c r="CS12" i="6"/>
  <c r="CR12" i="6"/>
  <c r="CQ12" i="6"/>
  <c r="CP12" i="6"/>
  <c r="CO12" i="6"/>
  <c r="BS12" i="6"/>
  <c r="BQ12" i="6"/>
  <c r="BP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C12" i="6"/>
  <c r="G12" i="6"/>
  <c r="DG11" i="6"/>
  <c r="DF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R11" i="6"/>
  <c r="CQ11" i="6"/>
  <c r="CP11" i="6"/>
  <c r="CO11" i="6"/>
  <c r="BS11" i="6"/>
  <c r="BQ11" i="6"/>
  <c r="BP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C11" i="6"/>
  <c r="G11" i="6"/>
  <c r="DG10" i="6"/>
  <c r="DF10" i="6"/>
  <c r="DE10" i="6"/>
  <c r="DD10" i="6"/>
  <c r="DC10" i="6"/>
  <c r="DB10" i="6"/>
  <c r="DA10" i="6"/>
  <c r="CZ10" i="6"/>
  <c r="CY10" i="6"/>
  <c r="CX10" i="6"/>
  <c r="CW10" i="6"/>
  <c r="CV10" i="6"/>
  <c r="CU10" i="6"/>
  <c r="CT10" i="6"/>
  <c r="CS10" i="6"/>
  <c r="CR10" i="6"/>
  <c r="CQ10" i="6"/>
  <c r="CP10" i="6"/>
  <c r="CO10" i="6"/>
  <c r="BS10" i="6"/>
  <c r="BQ10" i="6"/>
  <c r="BP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BA10" i="6"/>
  <c r="AZ10" i="6"/>
  <c r="AY10" i="6"/>
  <c r="AC10" i="6"/>
  <c r="G10" i="6"/>
  <c r="DF9" i="6"/>
  <c r="DE9" i="6"/>
  <c r="DD9" i="6"/>
  <c r="DC9" i="6"/>
  <c r="DB9" i="6"/>
  <c r="DA9" i="6"/>
  <c r="CZ9" i="6"/>
  <c r="CY9" i="6"/>
  <c r="CX9" i="6"/>
  <c r="CW9" i="6"/>
  <c r="CV9" i="6"/>
  <c r="CU9" i="6"/>
  <c r="CT9" i="6"/>
  <c r="CR9" i="6"/>
  <c r="CP9" i="6"/>
  <c r="CO9" i="6"/>
  <c r="BX9" i="6"/>
  <c r="BS9" i="6" s="1"/>
  <c r="BP9" i="6"/>
  <c r="BN9" i="6"/>
  <c r="BM9" i="6"/>
  <c r="BL9" i="6"/>
  <c r="BK9" i="6"/>
  <c r="BJ9" i="6"/>
  <c r="BI9" i="6"/>
  <c r="BH9" i="6"/>
  <c r="BG9" i="6"/>
  <c r="BF9" i="6"/>
  <c r="BE9" i="6"/>
  <c r="BD9" i="6"/>
  <c r="BB9" i="6"/>
  <c r="AZ9" i="6"/>
  <c r="AY9" i="6"/>
  <c r="AH9" i="6"/>
  <c r="AC9" i="6" s="1"/>
  <c r="Z9" i="6"/>
  <c r="L9" i="6"/>
  <c r="CS9" i="6" s="1"/>
  <c r="J9" i="6"/>
  <c r="CQ9" i="6" s="1"/>
  <c r="DG8" i="6"/>
  <c r="DF8" i="6"/>
  <c r="DE8" i="6"/>
  <c r="DD8" i="6"/>
  <c r="DC8" i="6"/>
  <c r="DB8" i="6"/>
  <c r="DA8" i="6"/>
  <c r="CZ8" i="6"/>
  <c r="CY8" i="6"/>
  <c r="CX8" i="6"/>
  <c r="CW8" i="6"/>
  <c r="CV8" i="6"/>
  <c r="CU8" i="6"/>
  <c r="CT8" i="6"/>
  <c r="CS8" i="6"/>
  <c r="CR8" i="6"/>
  <c r="CP8" i="6"/>
  <c r="CO8" i="6"/>
  <c r="BX8" i="6"/>
  <c r="BV8" i="6"/>
  <c r="BV133" i="6" s="1"/>
  <c r="BQ8" i="6"/>
  <c r="BP8" i="6"/>
  <c r="BN8" i="6"/>
  <c r="BM8" i="6"/>
  <c r="BL8" i="6"/>
  <c r="BK8" i="6"/>
  <c r="BJ8" i="6"/>
  <c r="BI8" i="6"/>
  <c r="BH8" i="6"/>
  <c r="BG8" i="6"/>
  <c r="BF8" i="6"/>
  <c r="BE8" i="6"/>
  <c r="BD8" i="6"/>
  <c r="BB8" i="6"/>
  <c r="AZ8" i="6"/>
  <c r="AY8" i="6"/>
  <c r="AH8" i="6"/>
  <c r="AF8" i="6"/>
  <c r="AF133" i="6" s="1"/>
  <c r="L8" i="6"/>
  <c r="J8" i="6"/>
  <c r="DG7" i="6"/>
  <c r="DF7" i="6"/>
  <c r="DE7" i="6"/>
  <c r="DD7" i="6"/>
  <c r="DC7" i="6"/>
  <c r="DB7" i="6"/>
  <c r="DA7" i="6"/>
  <c r="CZ7" i="6"/>
  <c r="CY7" i="6"/>
  <c r="CX7" i="6"/>
  <c r="CW7" i="6"/>
  <c r="CV7" i="6"/>
  <c r="CU7" i="6"/>
  <c r="CT7" i="6"/>
  <c r="CR7" i="6"/>
  <c r="CP7" i="6"/>
  <c r="CO7" i="6"/>
  <c r="BS7" i="6"/>
  <c r="BP7" i="6"/>
  <c r="BN7" i="6"/>
  <c r="BM7" i="6"/>
  <c r="BL7" i="6"/>
  <c r="BK7" i="6"/>
  <c r="BJ7" i="6"/>
  <c r="BI7" i="6"/>
  <c r="BH7" i="6"/>
  <c r="BG7" i="6"/>
  <c r="BF7" i="6"/>
  <c r="BE7" i="6"/>
  <c r="BD7" i="6"/>
  <c r="BB7" i="6"/>
  <c r="AZ7" i="6"/>
  <c r="AY7" i="6"/>
  <c r="AV7" i="6"/>
  <c r="BQ7" i="6" s="1"/>
  <c r="L7" i="6"/>
  <c r="L135" i="6" s="1"/>
  <c r="J7" i="6"/>
  <c r="CQ7" i="6" s="1"/>
  <c r="DG6" i="6"/>
  <c r="DF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CQ6" i="6"/>
  <c r="CP6" i="6"/>
  <c r="CO6" i="6"/>
  <c r="BS6" i="6"/>
  <c r="BQ6" i="6"/>
  <c r="BP6" i="6"/>
  <c r="BN6" i="6"/>
  <c r="BM6" i="6"/>
  <c r="BL6" i="6"/>
  <c r="BK6" i="6"/>
  <c r="BJ6" i="6"/>
  <c r="BI6" i="6"/>
  <c r="BH6" i="6"/>
  <c r="BG6" i="6"/>
  <c r="BF6" i="6"/>
  <c r="BE6" i="6"/>
  <c r="BD6" i="6"/>
  <c r="BB6" i="6"/>
  <c r="BA6" i="6"/>
  <c r="AZ6" i="6"/>
  <c r="AY6" i="6"/>
  <c r="AH6" i="6"/>
  <c r="G6" i="6"/>
  <c r="DF5" i="6"/>
  <c r="DE5" i="6"/>
  <c r="DD5" i="6"/>
  <c r="DC5" i="6"/>
  <c r="DB5" i="6"/>
  <c r="DA5" i="6"/>
  <c r="CZ5" i="6"/>
  <c r="CY5" i="6"/>
  <c r="CX5" i="6"/>
  <c r="CW5" i="6"/>
  <c r="CV5" i="6"/>
  <c r="CU5" i="6"/>
  <c r="CT5" i="6"/>
  <c r="CR5" i="6"/>
  <c r="CQ5" i="6"/>
  <c r="CP5" i="6"/>
  <c r="CO5" i="6"/>
  <c r="CL5" i="6"/>
  <c r="BX5" i="6"/>
  <c r="BP5" i="6"/>
  <c r="BN5" i="6"/>
  <c r="BM5" i="6"/>
  <c r="BL5" i="6"/>
  <c r="BK5" i="6"/>
  <c r="BJ5" i="6"/>
  <c r="BI5" i="6"/>
  <c r="BH5" i="6"/>
  <c r="BG5" i="6"/>
  <c r="BF5" i="6"/>
  <c r="BE5" i="6"/>
  <c r="BD5" i="6"/>
  <c r="BB5" i="6"/>
  <c r="BA5" i="6"/>
  <c r="AZ5" i="6"/>
  <c r="AY5" i="6"/>
  <c r="AV5" i="6"/>
  <c r="AH5" i="6"/>
  <c r="Z5" i="6"/>
  <c r="G5" i="6" s="1"/>
  <c r="DG4" i="6"/>
  <c r="DF4" i="6"/>
  <c r="DE4" i="6"/>
  <c r="DD4" i="6"/>
  <c r="DC4" i="6"/>
  <c r="DB4" i="6"/>
  <c r="DA4" i="6"/>
  <c r="CZ4" i="6"/>
  <c r="CY4" i="6"/>
  <c r="CX4" i="6"/>
  <c r="CW4" i="6"/>
  <c r="CV4" i="6"/>
  <c r="CU4" i="6"/>
  <c r="CT4" i="6"/>
  <c r="CR4" i="6"/>
  <c r="CQ4" i="6"/>
  <c r="CP4" i="6"/>
  <c r="CO4" i="6"/>
  <c r="BX4" i="6"/>
  <c r="BS4" i="6" s="1"/>
  <c r="BQ4" i="6"/>
  <c r="BP4" i="6"/>
  <c r="BO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Y4" i="6"/>
  <c r="AC4" i="6"/>
  <c r="G4" i="6"/>
  <c r="AR3" i="6"/>
  <c r="BM3" i="6" s="1"/>
  <c r="CH3" i="6" s="1"/>
  <c r="DC3" i="6" s="1"/>
  <c r="G4" i="5"/>
  <c r="BC124" i="6" l="1"/>
  <c r="AZ103" i="6"/>
  <c r="BS93" i="6"/>
  <c r="BR93" i="6" s="1"/>
  <c r="CM93" i="6" s="1"/>
  <c r="AB112" i="6"/>
  <c r="AW112" i="6" s="1"/>
  <c r="BO120" i="6"/>
  <c r="BO137" i="6" s="1"/>
  <c r="AT127" i="6"/>
  <c r="BS53" i="6"/>
  <c r="BR53" i="6" s="1"/>
  <c r="CM53" i="6" s="1"/>
  <c r="BS100" i="6"/>
  <c r="DA39" i="6"/>
  <c r="BC9" i="6"/>
  <c r="BC126" i="6"/>
  <c r="BQ101" i="6"/>
  <c r="BQ139" i="6" s="1"/>
  <c r="BS111" i="6"/>
  <c r="AC120" i="6"/>
  <c r="AC7" i="6"/>
  <c r="BS15" i="6"/>
  <c r="T129" i="6"/>
  <c r="AC36" i="6"/>
  <c r="AC37" i="6"/>
  <c r="AB51" i="6"/>
  <c r="AW51" i="6" s="1"/>
  <c r="AX60" i="6"/>
  <c r="AB67" i="6"/>
  <c r="AW67" i="6" s="1"/>
  <c r="AB72" i="6"/>
  <c r="AW72" i="6" s="1"/>
  <c r="BR77" i="6"/>
  <c r="CM77" i="6" s="1"/>
  <c r="BS86" i="6"/>
  <c r="BS96" i="6"/>
  <c r="BS97" i="6"/>
  <c r="BR97" i="6" s="1"/>
  <c r="CM97" i="6" s="1"/>
  <c r="BH132" i="6"/>
  <c r="AB113" i="6"/>
  <c r="AW113" i="6" s="1"/>
  <c r="BS44" i="6"/>
  <c r="BR44" i="6" s="1"/>
  <c r="CM44" i="6" s="1"/>
  <c r="BR55" i="6"/>
  <c r="CM55" i="6" s="1"/>
  <c r="BS62" i="6"/>
  <c r="BR62" i="6" s="1"/>
  <c r="CM62" i="6" s="1"/>
  <c r="BS114" i="6"/>
  <c r="BR114" i="6" s="1"/>
  <c r="CM114" i="6" s="1"/>
  <c r="BC125" i="6"/>
  <c r="AX125" i="6" s="1"/>
  <c r="BX133" i="6"/>
  <c r="BS133" i="6" s="1"/>
  <c r="BU129" i="6"/>
  <c r="BS5" i="6"/>
  <c r="BR5" i="6" s="1"/>
  <c r="CM5" i="6" s="1"/>
  <c r="BA7" i="6"/>
  <c r="BA135" i="6" s="1"/>
  <c r="AB15" i="6"/>
  <c r="AW15" i="6" s="1"/>
  <c r="BS42" i="6"/>
  <c r="BR42" i="6" s="1"/>
  <c r="CM42" i="6" s="1"/>
  <c r="G76" i="6"/>
  <c r="AB76" i="6" s="1"/>
  <c r="AW76" i="6" s="1"/>
  <c r="BR85" i="6"/>
  <c r="CM85" i="6" s="1"/>
  <c r="AB98" i="6"/>
  <c r="AW98" i="6" s="1"/>
  <c r="AV107" i="6"/>
  <c r="BM131" i="6"/>
  <c r="BS112" i="6"/>
  <c r="BR112" i="6" s="1"/>
  <c r="CM112" i="6" s="1"/>
  <c r="BS13" i="6"/>
  <c r="BI139" i="6"/>
  <c r="L133" i="6"/>
  <c r="CS14" i="6"/>
  <c r="CN14" i="6" s="1"/>
  <c r="BC72" i="6"/>
  <c r="AB93" i="6"/>
  <c r="AW93" i="6" s="1"/>
  <c r="AC100" i="6"/>
  <c r="AB100" i="6" s="1"/>
  <c r="AW100" i="6" s="1"/>
  <c r="AX102" i="6"/>
  <c r="AB125" i="6"/>
  <c r="AW125" i="6" s="1"/>
  <c r="BA8" i="6"/>
  <c r="BR31" i="6"/>
  <c r="CM31" i="6" s="1"/>
  <c r="AC8" i="6"/>
  <c r="CQ8" i="6"/>
  <c r="AB74" i="6"/>
  <c r="AW74" i="6" s="1"/>
  <c r="AV91" i="6"/>
  <c r="AC93" i="6"/>
  <c r="BR103" i="6"/>
  <c r="CM103" i="6" s="1"/>
  <c r="BR105" i="6"/>
  <c r="CM105" i="6" s="1"/>
  <c r="AC111" i="6"/>
  <c r="DD132" i="6"/>
  <c r="BQ126" i="6"/>
  <c r="Q127" i="6"/>
  <c r="Q129" i="6" s="1"/>
  <c r="DG13" i="6"/>
  <c r="BS8" i="6"/>
  <c r="AC13" i="6"/>
  <c r="AO58" i="6"/>
  <c r="CF58" i="6"/>
  <c r="BR67" i="6"/>
  <c r="CM67" i="6" s="1"/>
  <c r="BR68" i="6"/>
  <c r="CM68" i="6" s="1"/>
  <c r="AX95" i="6"/>
  <c r="AF127" i="6"/>
  <c r="AX110" i="6"/>
  <c r="BC7" i="6"/>
  <c r="J133" i="6"/>
  <c r="BK15" i="6"/>
  <c r="BK20" i="6" s="1"/>
  <c r="I129" i="6"/>
  <c r="AF20" i="6"/>
  <c r="AP20" i="6"/>
  <c r="BV20" i="6"/>
  <c r="CG20" i="6"/>
  <c r="AB26" i="6"/>
  <c r="AW26" i="6" s="1"/>
  <c r="BS28" i="6"/>
  <c r="BR28" i="6" s="1"/>
  <c r="CM28" i="6" s="1"/>
  <c r="AB37" i="6"/>
  <c r="AW37" i="6" s="1"/>
  <c r="AX53" i="6"/>
  <c r="BQ59" i="6"/>
  <c r="BR61" i="6"/>
  <c r="CM61" i="6" s="1"/>
  <c r="AC99" i="6"/>
  <c r="AB99" i="6" s="1"/>
  <c r="AW99" i="6" s="1"/>
  <c r="G100" i="6"/>
  <c r="BR100" i="6" s="1"/>
  <c r="CM100" i="6" s="1"/>
  <c r="AB105" i="6"/>
  <c r="AW105" i="6" s="1"/>
  <c r="CN105" i="6"/>
  <c r="AE107" i="6"/>
  <c r="AE129" i="6" s="1"/>
  <c r="BO107" i="6"/>
  <c r="CR108" i="6"/>
  <c r="BI109" i="6"/>
  <c r="BI131" i="6" s="1"/>
  <c r="CO131" i="6"/>
  <c r="G110" i="6"/>
  <c r="BR110" i="6" s="1"/>
  <c r="CM110" i="6" s="1"/>
  <c r="CY110" i="6"/>
  <c r="BA111" i="6"/>
  <c r="CQ114" i="6"/>
  <c r="CN114" i="6" s="1"/>
  <c r="CY114" i="6"/>
  <c r="DG114" i="6"/>
  <c r="AB116" i="6"/>
  <c r="AW116" i="6" s="1"/>
  <c r="G120" i="6"/>
  <c r="G137" i="6" s="1"/>
  <c r="CH139" i="6"/>
  <c r="AF58" i="6"/>
  <c r="AQ20" i="6"/>
  <c r="AQ129" i="6" s="1"/>
  <c r="CQ23" i="6"/>
  <c r="BQ57" i="6"/>
  <c r="CQ118" i="6"/>
  <c r="DB120" i="6"/>
  <c r="DB127" i="6" s="1"/>
  <c r="CL91" i="6"/>
  <c r="AX100" i="6"/>
  <c r="CZ132" i="6"/>
  <c r="BR16" i="6"/>
  <c r="CM16" i="6" s="1"/>
  <c r="CJ129" i="6"/>
  <c r="AC30" i="6"/>
  <c r="AC33" i="6"/>
  <c r="AB33" i="6" s="1"/>
  <c r="AW33" i="6" s="1"/>
  <c r="BR34" i="6"/>
  <c r="CM34" i="6" s="1"/>
  <c r="CO91" i="6"/>
  <c r="BK62" i="6"/>
  <c r="AX62" i="6" s="1"/>
  <c r="AB82" i="6"/>
  <c r="AW82" i="6" s="1"/>
  <c r="BC89" i="6"/>
  <c r="AX89" i="6" s="1"/>
  <c r="AP91" i="6"/>
  <c r="CN104" i="6"/>
  <c r="CU108" i="6"/>
  <c r="DB131" i="6"/>
  <c r="AB123" i="6"/>
  <c r="AW123" i="6" s="1"/>
  <c r="BW129" i="6"/>
  <c r="BA48" i="6"/>
  <c r="AX48" i="6" s="1"/>
  <c r="AX73" i="6"/>
  <c r="AX99" i="6"/>
  <c r="DG100" i="6"/>
  <c r="CN100" i="6" s="1"/>
  <c r="CN103" i="6"/>
  <c r="BN105" i="6"/>
  <c r="AX105" i="6" s="1"/>
  <c r="U127" i="6"/>
  <c r="CS4" i="6"/>
  <c r="CN4" i="6" s="1"/>
  <c r="AH133" i="6"/>
  <c r="AT129" i="6"/>
  <c r="AC23" i="6"/>
  <c r="AB23" i="6" s="1"/>
  <c r="AW23" i="6" s="1"/>
  <c r="CQ48" i="6"/>
  <c r="CN48" i="6" s="1"/>
  <c r="DC54" i="6"/>
  <c r="AB60" i="6"/>
  <c r="AW60" i="6" s="1"/>
  <c r="DG68" i="6"/>
  <c r="BR75" i="6"/>
  <c r="CM75" i="6" s="1"/>
  <c r="AX77" i="6"/>
  <c r="BR86" i="6"/>
  <c r="CM86" i="6" s="1"/>
  <c r="DB107" i="6"/>
  <c r="AX93" i="6"/>
  <c r="BR96" i="6"/>
  <c r="CM96" i="6" s="1"/>
  <c r="BE107" i="6"/>
  <c r="AX98" i="6"/>
  <c r="CN98" i="6"/>
  <c r="BR99" i="6"/>
  <c r="CM99" i="6" s="1"/>
  <c r="AC103" i="6"/>
  <c r="AB103" i="6" s="1"/>
  <c r="AW103" i="6" s="1"/>
  <c r="AX104" i="6"/>
  <c r="BC8" i="6"/>
  <c r="BC133" i="6" s="1"/>
  <c r="AH20" i="6"/>
  <c r="BR78" i="6"/>
  <c r="CM78" i="6" s="1"/>
  <c r="BR79" i="6"/>
  <c r="CM79" i="6" s="1"/>
  <c r="G9" i="6"/>
  <c r="BR9" i="6" s="1"/>
  <c r="CM9" i="6" s="1"/>
  <c r="AB19" i="6"/>
  <c r="AW19" i="6" s="1"/>
  <c r="AU129" i="6"/>
  <c r="AB29" i="6"/>
  <c r="AW29" i="6" s="1"/>
  <c r="AC42" i="6"/>
  <c r="AB42" i="6" s="1"/>
  <c r="AW42" i="6" s="1"/>
  <c r="AC44" i="6"/>
  <c r="AB44" i="6" s="1"/>
  <c r="AW44" i="6" s="1"/>
  <c r="CN61" i="6"/>
  <c r="AC62" i="6"/>
  <c r="AB62" i="6" s="1"/>
  <c r="AW62" i="6" s="1"/>
  <c r="BR66" i="6"/>
  <c r="CM66" i="6" s="1"/>
  <c r="AB68" i="6"/>
  <c r="AW68" i="6" s="1"/>
  <c r="CN79" i="6"/>
  <c r="BR80" i="6"/>
  <c r="CM80" i="6" s="1"/>
  <c r="AX81" i="6"/>
  <c r="CN96" i="6"/>
  <c r="CT107" i="6"/>
  <c r="CN102" i="6"/>
  <c r="BS106" i="6"/>
  <c r="BV127" i="6"/>
  <c r="BA113" i="6"/>
  <c r="AX113" i="6" s="1"/>
  <c r="BR113" i="6"/>
  <c r="CM113" i="6" s="1"/>
  <c r="BL120" i="6"/>
  <c r="AZ127" i="6"/>
  <c r="AX116" i="6"/>
  <c r="AB124" i="6"/>
  <c r="AW124" i="6" s="1"/>
  <c r="AB110" i="6"/>
  <c r="AW110" i="6" s="1"/>
  <c r="CO132" i="6"/>
  <c r="AX123" i="6"/>
  <c r="AB126" i="6"/>
  <c r="AW126" i="6" s="1"/>
  <c r="CX132" i="6"/>
  <c r="CN112" i="6"/>
  <c r="X129" i="6"/>
  <c r="AM129" i="6"/>
  <c r="CC129" i="6"/>
  <c r="AB117" i="6"/>
  <c r="AW117" i="6" s="1"/>
  <c r="CP132" i="6"/>
  <c r="W129" i="6"/>
  <c r="CN122" i="6"/>
  <c r="BJ131" i="6"/>
  <c r="DA131" i="6"/>
  <c r="BP131" i="6"/>
  <c r="BN132" i="6"/>
  <c r="AX117" i="6"/>
  <c r="AX126" i="6"/>
  <c r="AZ131" i="6"/>
  <c r="DF132" i="6"/>
  <c r="H129" i="6"/>
  <c r="DD127" i="6"/>
  <c r="BF132" i="6"/>
  <c r="CN116" i="6"/>
  <c r="AB73" i="6"/>
  <c r="AW73" i="6" s="1"/>
  <c r="AX79" i="6"/>
  <c r="CN67" i="6"/>
  <c r="AB79" i="6"/>
  <c r="AW79" i="6" s="1"/>
  <c r="CA129" i="6"/>
  <c r="AX72" i="6"/>
  <c r="AB78" i="6"/>
  <c r="AW78" i="6" s="1"/>
  <c r="AB77" i="6"/>
  <c r="AW77" i="6" s="1"/>
  <c r="AB63" i="6"/>
  <c r="AW63" i="6" s="1"/>
  <c r="BR76" i="6"/>
  <c r="CM76" i="6" s="1"/>
  <c r="BR63" i="6"/>
  <c r="CM63" i="6" s="1"/>
  <c r="CN66" i="6"/>
  <c r="BR69" i="6"/>
  <c r="CM69" i="6" s="1"/>
  <c r="CN69" i="6"/>
  <c r="BR73" i="6"/>
  <c r="CM73" i="6" s="1"/>
  <c r="AX74" i="6"/>
  <c r="DE91" i="6"/>
  <c r="AX71" i="6"/>
  <c r="BL91" i="6"/>
  <c r="AX66" i="6"/>
  <c r="AB69" i="6"/>
  <c r="AW69" i="6" s="1"/>
  <c r="CN72" i="6"/>
  <c r="CN81" i="6"/>
  <c r="AB89" i="6"/>
  <c r="AW89" i="6" s="1"/>
  <c r="CN62" i="6"/>
  <c r="AX82" i="6"/>
  <c r="Y129" i="6"/>
  <c r="BT129" i="6"/>
  <c r="AB61" i="6"/>
  <c r="AW61" i="6" s="1"/>
  <c r="AX67" i="6"/>
  <c r="CN70" i="6"/>
  <c r="AX88" i="6"/>
  <c r="AB25" i="6"/>
  <c r="AW25" i="6" s="1"/>
  <c r="AL138" i="6"/>
  <c r="AL140" i="6" s="1"/>
  <c r="AB12" i="6"/>
  <c r="AW12" i="6" s="1"/>
  <c r="BR14" i="6"/>
  <c r="CM14" i="6" s="1"/>
  <c r="AB16" i="6"/>
  <c r="AW16" i="6" s="1"/>
  <c r="BR11" i="6"/>
  <c r="CM11" i="6" s="1"/>
  <c r="AY58" i="6"/>
  <c r="AX22" i="6"/>
  <c r="AX35" i="6"/>
  <c r="AB40" i="6"/>
  <c r="AW40" i="6" s="1"/>
  <c r="AB52" i="6"/>
  <c r="AW52" i="6" s="1"/>
  <c r="CN53" i="6"/>
  <c r="AB55" i="6"/>
  <c r="AW55" i="6" s="1"/>
  <c r="AB13" i="6"/>
  <c r="AW13" i="6" s="1"/>
  <c r="AX31" i="6"/>
  <c r="AX40" i="6"/>
  <c r="AB21" i="6"/>
  <c r="AW21" i="6" s="1"/>
  <c r="AX19" i="6"/>
  <c r="BR35" i="6"/>
  <c r="CM35" i="6" s="1"/>
  <c r="BR6" i="6"/>
  <c r="CM6" i="6" s="1"/>
  <c r="AX37" i="6"/>
  <c r="BJ20" i="6"/>
  <c r="CN6" i="6"/>
  <c r="CN16" i="6"/>
  <c r="BR19" i="6"/>
  <c r="CM19" i="6" s="1"/>
  <c r="U129" i="6"/>
  <c r="AB45" i="6"/>
  <c r="AW45" i="6" s="1"/>
  <c r="AB47" i="6"/>
  <c r="AW47" i="6" s="1"/>
  <c r="T138" i="6"/>
  <c r="T140" i="6" s="1"/>
  <c r="T141" i="6" s="1"/>
  <c r="BZ138" i="6"/>
  <c r="BZ140" i="6" s="1"/>
  <c r="BW138" i="6"/>
  <c r="BW140" i="6" s="1"/>
  <c r="CN52" i="6"/>
  <c r="AX10" i="6"/>
  <c r="AU138" i="6"/>
  <c r="AU140" i="6" s="1"/>
  <c r="BR33" i="6"/>
  <c r="CM33" i="6" s="1"/>
  <c r="AK129" i="6"/>
  <c r="CI138" i="6"/>
  <c r="AM138" i="6"/>
  <c r="AM140" i="6" s="1"/>
  <c r="AX33" i="6"/>
  <c r="CN34" i="6"/>
  <c r="BR49" i="6"/>
  <c r="CM49" i="6" s="1"/>
  <c r="BI133" i="6"/>
  <c r="AL129" i="6"/>
  <c r="CB129" i="6"/>
  <c r="CK129" i="6"/>
  <c r="CN22" i="6"/>
  <c r="AB24" i="6"/>
  <c r="AW24" i="6" s="1"/>
  <c r="AB31" i="6"/>
  <c r="AW31" i="6" s="1"/>
  <c r="BE135" i="6"/>
  <c r="CP135" i="6"/>
  <c r="CX135" i="6"/>
  <c r="CN18" i="6"/>
  <c r="AD138" i="6"/>
  <c r="AD140" i="6" s="1"/>
  <c r="AD141" i="6" s="1"/>
  <c r="AC137" i="6"/>
  <c r="CY20" i="6"/>
  <c r="BN58" i="6"/>
  <c r="AB30" i="6"/>
  <c r="AW30" i="6" s="1"/>
  <c r="AB41" i="6"/>
  <c r="AW41" i="6" s="1"/>
  <c r="AB46" i="6"/>
  <c r="AW46" i="6" s="1"/>
  <c r="AB53" i="6"/>
  <c r="AW53" i="6" s="1"/>
  <c r="CN55" i="6"/>
  <c r="S138" i="6"/>
  <c r="S140" i="6" s="1"/>
  <c r="AE138" i="6"/>
  <c r="AE140" i="6" s="1"/>
  <c r="CN15" i="6"/>
  <c r="CN17" i="6"/>
  <c r="AX24" i="6"/>
  <c r="CN28" i="6"/>
  <c r="AX46" i="6"/>
  <c r="BO20" i="6"/>
  <c r="BB20" i="6"/>
  <c r="DC20" i="6"/>
  <c r="CQ133" i="6"/>
  <c r="CY133" i="6"/>
  <c r="BR12" i="6"/>
  <c r="CM12" i="6" s="1"/>
  <c r="BR13" i="6"/>
  <c r="CM13" i="6" s="1"/>
  <c r="AX18" i="6"/>
  <c r="CN19" i="6"/>
  <c r="BB58" i="6"/>
  <c r="BR23" i="6"/>
  <c r="CM23" i="6" s="1"/>
  <c r="AX28" i="6"/>
  <c r="BR41" i="6"/>
  <c r="CM41" i="6" s="1"/>
  <c r="CN44" i="6"/>
  <c r="CN49" i="6"/>
  <c r="I138" i="6"/>
  <c r="I140" i="6" s="1"/>
  <c r="I141" i="6" s="1"/>
  <c r="W138" i="6"/>
  <c r="W140" i="6" s="1"/>
  <c r="BT138" i="6"/>
  <c r="BT140" i="6" s="1"/>
  <c r="AT138" i="6"/>
  <c r="AT140" i="6" s="1"/>
  <c r="AX52" i="6"/>
  <c r="AX4" i="6"/>
  <c r="BM20" i="6"/>
  <c r="CN26" i="6"/>
  <c r="AQ138" i="6"/>
  <c r="AQ140" i="6" s="1"/>
  <c r="AY20" i="6"/>
  <c r="CB138" i="6"/>
  <c r="CB140" i="6" s="1"/>
  <c r="AY133" i="6"/>
  <c r="BG133" i="6"/>
  <c r="BP133" i="6"/>
  <c r="CR133" i="6"/>
  <c r="CZ133" i="6"/>
  <c r="CO20" i="6"/>
  <c r="CN12" i="6"/>
  <c r="AX14" i="6"/>
  <c r="AX16" i="6"/>
  <c r="CU58" i="6"/>
  <c r="AX36" i="6"/>
  <c r="AB43" i="6"/>
  <c r="AW43" i="6" s="1"/>
  <c r="K138" i="6"/>
  <c r="K140" i="6" s="1"/>
  <c r="N138" i="6"/>
  <c r="N140" i="6" s="1"/>
  <c r="CS58" i="6"/>
  <c r="AB14" i="6"/>
  <c r="AW14" i="6" s="1"/>
  <c r="AX23" i="6"/>
  <c r="AX49" i="6"/>
  <c r="AX57" i="6"/>
  <c r="BI20" i="6"/>
  <c r="AX11" i="6"/>
  <c r="CN11" i="6"/>
  <c r="CZ20" i="6"/>
  <c r="BR40" i="6"/>
  <c r="CM40" i="6" s="1"/>
  <c r="BR45" i="6"/>
  <c r="CM45" i="6" s="1"/>
  <c r="BR46" i="6"/>
  <c r="CM46" i="6" s="1"/>
  <c r="CJ138" i="6"/>
  <c r="CJ140" i="6" s="1"/>
  <c r="DA133" i="6"/>
  <c r="AB10" i="6"/>
  <c r="AW10" i="6" s="1"/>
  <c r="CN10" i="6"/>
  <c r="AB11" i="6"/>
  <c r="AW11" i="6" s="1"/>
  <c r="CP58" i="6"/>
  <c r="AX26" i="6"/>
  <c r="BO58" i="6"/>
  <c r="CN30" i="6"/>
  <c r="BR59" i="6"/>
  <c r="CM59" i="6" s="1"/>
  <c r="BF127" i="6"/>
  <c r="BF131" i="6"/>
  <c r="DF135" i="6"/>
  <c r="DF20" i="6"/>
  <c r="BS51" i="6"/>
  <c r="BR51" i="6" s="1"/>
  <c r="CM51" i="6" s="1"/>
  <c r="DG51" i="6"/>
  <c r="CQ135" i="6"/>
  <c r="BJ133" i="6"/>
  <c r="BF135" i="6"/>
  <c r="BN134" i="6"/>
  <c r="CV135" i="6"/>
  <c r="CV20" i="6"/>
  <c r="DD135" i="6"/>
  <c r="DD20" i="6"/>
  <c r="AH135" i="6"/>
  <c r="BC5" i="6"/>
  <c r="CS5" i="6"/>
  <c r="CS7" i="6"/>
  <c r="CN7" i="6" s="1"/>
  <c r="CO133" i="6"/>
  <c r="CW133" i="6"/>
  <c r="DE133" i="6"/>
  <c r="BR18" i="6"/>
  <c r="CM18" i="6" s="1"/>
  <c r="L20" i="6"/>
  <c r="AV20" i="6"/>
  <c r="BF20" i="6"/>
  <c r="CX20" i="6"/>
  <c r="BL134" i="6"/>
  <c r="CO134" i="6"/>
  <c r="CO58" i="6"/>
  <c r="CW134" i="6"/>
  <c r="CW58" i="6"/>
  <c r="DE134" i="6"/>
  <c r="DE58" i="6"/>
  <c r="AR134" i="6"/>
  <c r="AR138" i="6" s="1"/>
  <c r="AR140" i="6" s="1"/>
  <c r="AC27" i="6"/>
  <c r="AB27" i="6" s="1"/>
  <c r="AW27" i="6" s="1"/>
  <c r="CN33" i="6"/>
  <c r="BM43" i="6"/>
  <c r="AX43" i="6" s="1"/>
  <c r="DF91" i="6"/>
  <c r="Z136" i="6"/>
  <c r="Z91" i="6"/>
  <c r="G65" i="6"/>
  <c r="AB65" i="6" s="1"/>
  <c r="AW65" i="6" s="1"/>
  <c r="BQ65" i="6"/>
  <c r="AX65" i="6" s="1"/>
  <c r="DG65" i="6"/>
  <c r="CN65" i="6" s="1"/>
  <c r="G90" i="6"/>
  <c r="BR90" i="6" s="1"/>
  <c r="CM90" i="6" s="1"/>
  <c r="BQ90" i="6"/>
  <c r="AX90" i="6" s="1"/>
  <c r="DG90" i="6"/>
  <c r="CN90" i="6" s="1"/>
  <c r="DD101" i="6"/>
  <c r="CN101" i="6" s="1"/>
  <c r="BS101" i="6"/>
  <c r="AY135" i="6"/>
  <c r="BG135" i="6"/>
  <c r="BG20" i="6"/>
  <c r="BO135" i="6"/>
  <c r="CO135" i="6"/>
  <c r="CW135" i="6"/>
  <c r="CW20" i="6"/>
  <c r="DE135" i="6"/>
  <c r="AV135" i="6"/>
  <c r="CL135" i="6"/>
  <c r="AC6" i="6"/>
  <c r="AB6" i="6" s="1"/>
  <c r="AW6" i="6" s="1"/>
  <c r="BC6" i="6"/>
  <c r="AX6" i="6" s="1"/>
  <c r="AZ133" i="6"/>
  <c r="BH133" i="6"/>
  <c r="CP133" i="6"/>
  <c r="CX133" i="6"/>
  <c r="DF133" i="6"/>
  <c r="BR10" i="6"/>
  <c r="CM10" i="6" s="1"/>
  <c r="AX12" i="6"/>
  <c r="AX17" i="6"/>
  <c r="CL20" i="6"/>
  <c r="BE58" i="6"/>
  <c r="BV134" i="6"/>
  <c r="BV58" i="6"/>
  <c r="BS22" i="6"/>
  <c r="BR22" i="6" s="1"/>
  <c r="CM22" i="6" s="1"/>
  <c r="CN25" i="6"/>
  <c r="AB36" i="6"/>
  <c r="AW36" i="6" s="1"/>
  <c r="CF134" i="6"/>
  <c r="BS37" i="6"/>
  <c r="BR37" i="6" s="1"/>
  <c r="CM37" i="6" s="1"/>
  <c r="DA37" i="6"/>
  <c r="CN37" i="6" s="1"/>
  <c r="BS38" i="6"/>
  <c r="AB48" i="6"/>
  <c r="AW48" i="6" s="1"/>
  <c r="AB59" i="6"/>
  <c r="AW59" i="6" s="1"/>
  <c r="CP136" i="6"/>
  <c r="CP91" i="6"/>
  <c r="G64" i="6"/>
  <c r="CS64" i="6"/>
  <c r="CN80" i="6"/>
  <c r="AC83" i="6"/>
  <c r="AB83" i="6" s="1"/>
  <c r="AW83" i="6" s="1"/>
  <c r="CN85" i="6"/>
  <c r="DA107" i="6"/>
  <c r="CN110" i="6"/>
  <c r="BR15" i="6"/>
  <c r="CM15" i="6" s="1"/>
  <c r="CQ54" i="6"/>
  <c r="G54" i="6"/>
  <c r="AB54" i="6" s="1"/>
  <c r="AW54" i="6" s="1"/>
  <c r="J58" i="6"/>
  <c r="BA54" i="6"/>
  <c r="AX54" i="6" s="1"/>
  <c r="BB133" i="6"/>
  <c r="AI20" i="6"/>
  <c r="CR134" i="6"/>
  <c r="CR58" i="6"/>
  <c r="CZ135" i="6"/>
  <c r="CS134" i="6"/>
  <c r="Z20" i="6"/>
  <c r="Z135" i="6"/>
  <c r="BQ5" i="6"/>
  <c r="BQ135" i="6" s="1"/>
  <c r="BD133" i="6"/>
  <c r="BL133" i="6"/>
  <c r="CT133" i="6"/>
  <c r="BD13" i="6"/>
  <c r="BD135" i="6" s="1"/>
  <c r="BL13" i="6"/>
  <c r="BL20" i="6" s="1"/>
  <c r="CT13" i="6"/>
  <c r="CT20" i="6" s="1"/>
  <c r="DB13" i="6"/>
  <c r="DB20" i="6" s="1"/>
  <c r="BN20" i="6"/>
  <c r="BY20" i="6"/>
  <c r="DE20" i="6"/>
  <c r="CL134" i="6"/>
  <c r="CL58" i="6"/>
  <c r="BS30" i="6"/>
  <c r="BR30" i="6" s="1"/>
  <c r="CM30" i="6" s="1"/>
  <c r="DC36" i="6"/>
  <c r="CN36" i="6" s="1"/>
  <c r="BS36" i="6"/>
  <c r="BR36" i="6" s="1"/>
  <c r="CM36" i="6" s="1"/>
  <c r="Z134" i="6"/>
  <c r="G38" i="6"/>
  <c r="Z58" i="6"/>
  <c r="BQ38" i="6"/>
  <c r="BQ134" i="6" s="1"/>
  <c r="Y134" i="6"/>
  <c r="Y138" i="6" s="1"/>
  <c r="Y140" i="6" s="1"/>
  <c r="G39" i="6"/>
  <c r="BR39" i="6" s="1"/>
  <c r="CM39" i="6" s="1"/>
  <c r="DF39" i="6"/>
  <c r="DF134" i="6" s="1"/>
  <c r="AX44" i="6"/>
  <c r="CN46" i="6"/>
  <c r="DC47" i="6"/>
  <c r="CN47" i="6" s="1"/>
  <c r="BS47" i="6"/>
  <c r="BR47" i="6" s="1"/>
  <c r="CM47" i="6" s="1"/>
  <c r="M134" i="6"/>
  <c r="M58" i="6"/>
  <c r="G56" i="6"/>
  <c r="BR56" i="6" s="1"/>
  <c r="CM56" i="6" s="1"/>
  <c r="CT56" i="6"/>
  <c r="CN56" i="6" s="1"/>
  <c r="BD56" i="6"/>
  <c r="BD134" i="6" s="1"/>
  <c r="BM56" i="6"/>
  <c r="AZ136" i="6"/>
  <c r="AZ91" i="6"/>
  <c r="CU91" i="6"/>
  <c r="CN68" i="6"/>
  <c r="AX76" i="6"/>
  <c r="CN78" i="6"/>
  <c r="BC80" i="6"/>
  <c r="AX80" i="6" s="1"/>
  <c r="AC80" i="6"/>
  <c r="AB80" i="6" s="1"/>
  <c r="AW80" i="6" s="1"/>
  <c r="CN82" i="6"/>
  <c r="BC139" i="6"/>
  <c r="BC107" i="6"/>
  <c r="BK139" i="6"/>
  <c r="BK107" i="6"/>
  <c r="CO139" i="6"/>
  <c r="CO107" i="6"/>
  <c r="CW139" i="6"/>
  <c r="CW107" i="6"/>
  <c r="DF139" i="6"/>
  <c r="DF107" i="6"/>
  <c r="BN101" i="6"/>
  <c r="AC101" i="6"/>
  <c r="BM32" i="6"/>
  <c r="AX32" i="6" s="1"/>
  <c r="AC32" i="6"/>
  <c r="AB32" i="6" s="1"/>
  <c r="AW32" i="6" s="1"/>
  <c r="AX69" i="6"/>
  <c r="AB95" i="6"/>
  <c r="AW95" i="6" s="1"/>
  <c r="BR95" i="6"/>
  <c r="CM95" i="6" s="1"/>
  <c r="DA119" i="6"/>
  <c r="DA132" i="6" s="1"/>
  <c r="BS119" i="6"/>
  <c r="BR119" i="6" s="1"/>
  <c r="CM119" i="6" s="1"/>
  <c r="CF132" i="6"/>
  <c r="CF127" i="6"/>
  <c r="BI135" i="6"/>
  <c r="CP20" i="6"/>
  <c r="AY134" i="6"/>
  <c r="AX21" i="6"/>
  <c r="BG134" i="6"/>
  <c r="BG58" i="6"/>
  <c r="DC32" i="6"/>
  <c r="CN32" i="6" s="1"/>
  <c r="BS32" i="6"/>
  <c r="BR32" i="6" s="1"/>
  <c r="CM32" i="6" s="1"/>
  <c r="AR58" i="6"/>
  <c r="AR129" i="6" s="1"/>
  <c r="BP136" i="6"/>
  <c r="BP91" i="6"/>
  <c r="BC70" i="6"/>
  <c r="AX70" i="6" s="1"/>
  <c r="AC70" i="6"/>
  <c r="AB70" i="6" s="1"/>
  <c r="AW70" i="6" s="1"/>
  <c r="AX83" i="6"/>
  <c r="AX92" i="6"/>
  <c r="BP127" i="6"/>
  <c r="BK133" i="6"/>
  <c r="CG129" i="6"/>
  <c r="CQ20" i="6"/>
  <c r="AZ134" i="6"/>
  <c r="AZ58" i="6"/>
  <c r="BH134" i="6"/>
  <c r="BH58" i="6"/>
  <c r="CN45" i="6"/>
  <c r="V134" i="6"/>
  <c r="BM50" i="6"/>
  <c r="AX50" i="6" s="1"/>
  <c r="DC50" i="6"/>
  <c r="G50" i="6"/>
  <c r="CH58" i="6"/>
  <c r="CH129" i="6" s="1"/>
  <c r="BM133" i="6"/>
  <c r="DC133" i="6"/>
  <c r="BA9" i="6"/>
  <c r="CU134" i="6"/>
  <c r="CN23" i="6"/>
  <c r="AX34" i="6"/>
  <c r="BK39" i="6"/>
  <c r="BK134" i="6" s="1"/>
  <c r="AC39" i="6"/>
  <c r="BY136" i="6"/>
  <c r="BY138" i="6" s="1"/>
  <c r="BY140" i="6" s="1"/>
  <c r="BY91" i="6"/>
  <c r="CZ64" i="6"/>
  <c r="CZ136" i="6" s="1"/>
  <c r="CE91" i="6"/>
  <c r="CE129" i="6" s="1"/>
  <c r="AX75" i="6"/>
  <c r="CN77" i="6"/>
  <c r="BC87" i="6"/>
  <c r="AX87" i="6" s="1"/>
  <c r="AC87" i="6"/>
  <c r="AB87" i="6" s="1"/>
  <c r="AW87" i="6" s="1"/>
  <c r="CF89" i="6"/>
  <c r="DA89" i="6" s="1"/>
  <c r="DA91" i="6" s="1"/>
  <c r="CS89" i="6"/>
  <c r="BD139" i="6"/>
  <c r="BD107" i="6"/>
  <c r="CN93" i="6"/>
  <c r="BJ107" i="6"/>
  <c r="CU107" i="6"/>
  <c r="V139" i="6"/>
  <c r="BM106" i="6"/>
  <c r="BM139" i="6" s="1"/>
  <c r="DC106" i="6"/>
  <c r="DC139" i="6" s="1"/>
  <c r="V107" i="6"/>
  <c r="AC114" i="6"/>
  <c r="AB114" i="6" s="1"/>
  <c r="AW114" i="6" s="1"/>
  <c r="BA114" i="6"/>
  <c r="CE136" i="6"/>
  <c r="AZ135" i="6"/>
  <c r="AZ20" i="6"/>
  <c r="BH135" i="6"/>
  <c r="BH20" i="6"/>
  <c r="BP135" i="6"/>
  <c r="BP20" i="6"/>
  <c r="AH136" i="6"/>
  <c r="AC64" i="6"/>
  <c r="AB64" i="6" s="1"/>
  <c r="AW64" i="6" s="1"/>
  <c r="AH91" i="6"/>
  <c r="O127" i="6"/>
  <c r="O129" i="6" s="1"/>
  <c r="CV108" i="6"/>
  <c r="O131" i="6"/>
  <c r="O138" i="6" s="1"/>
  <c r="O140" i="6" s="1"/>
  <c r="CT127" i="6"/>
  <c r="CT131" i="6"/>
  <c r="DE127" i="6"/>
  <c r="DE131" i="6"/>
  <c r="CY135" i="6"/>
  <c r="AB18" i="6"/>
  <c r="AW18" i="6" s="1"/>
  <c r="BG136" i="6"/>
  <c r="BG91" i="6"/>
  <c r="AO136" i="6"/>
  <c r="AO91" i="6"/>
  <c r="BJ64" i="6"/>
  <c r="AX64" i="6" s="1"/>
  <c r="BB135" i="6"/>
  <c r="BJ135" i="6"/>
  <c r="BR4" i="6"/>
  <c r="CM4" i="6" s="1"/>
  <c r="CR135" i="6"/>
  <c r="CR20" i="6"/>
  <c r="CF135" i="6"/>
  <c r="CF20" i="6"/>
  <c r="AB34" i="6"/>
  <c r="AW34" i="6" s="1"/>
  <c r="CN38" i="6"/>
  <c r="DC43" i="6"/>
  <c r="CN43" i="6" s="1"/>
  <c r="BS43" i="6"/>
  <c r="BR43" i="6" s="1"/>
  <c r="CM43" i="6" s="1"/>
  <c r="BL58" i="6"/>
  <c r="DB91" i="6"/>
  <c r="BR65" i="6"/>
  <c r="CM65" i="6" s="1"/>
  <c r="CN88" i="6"/>
  <c r="BN96" i="6"/>
  <c r="AX96" i="6" s="1"/>
  <c r="AC96" i="6"/>
  <c r="AB96" i="6" s="1"/>
  <c r="AW96" i="6" s="1"/>
  <c r="BI107" i="6"/>
  <c r="AB4" i="6"/>
  <c r="AW4" i="6" s="1"/>
  <c r="DA135" i="6"/>
  <c r="DA20" i="6"/>
  <c r="BX135" i="6"/>
  <c r="BX20" i="6"/>
  <c r="DG5" i="6"/>
  <c r="G7" i="6"/>
  <c r="BR7" i="6" s="1"/>
  <c r="CM7" i="6" s="1"/>
  <c r="BE133" i="6"/>
  <c r="CU133" i="6"/>
  <c r="Z133" i="6"/>
  <c r="DG9" i="6"/>
  <c r="DG133" i="6" s="1"/>
  <c r="BQ9" i="6"/>
  <c r="BQ133" i="6" s="1"/>
  <c r="BB134" i="6"/>
  <c r="CN24" i="6"/>
  <c r="AX30" i="6"/>
  <c r="CN31" i="6"/>
  <c r="BM135" i="6"/>
  <c r="CU135" i="6"/>
  <c r="DC135" i="6"/>
  <c r="AC5" i="6"/>
  <c r="AB5" i="6" s="1"/>
  <c r="AW5" i="6" s="1"/>
  <c r="J135" i="6"/>
  <c r="J20" i="6"/>
  <c r="G8" i="6"/>
  <c r="BF133" i="6"/>
  <c r="BN133" i="6"/>
  <c r="CN8" i="6"/>
  <c r="CV133" i="6"/>
  <c r="DD133" i="6"/>
  <c r="BE20" i="6"/>
  <c r="CU20" i="6"/>
  <c r="BC134" i="6"/>
  <c r="BC58" i="6"/>
  <c r="BK58" i="6"/>
  <c r="CN21" i="6"/>
  <c r="CV134" i="6"/>
  <c r="CV58" i="6"/>
  <c r="DD134" i="6"/>
  <c r="DD58" i="6"/>
  <c r="BM27" i="6"/>
  <c r="AX27" i="6" s="1"/>
  <c r="BP39" i="6"/>
  <c r="BP58" i="6" s="1"/>
  <c r="AX42" i="6"/>
  <c r="BR48" i="6"/>
  <c r="CM48" i="6" s="1"/>
  <c r="AC57" i="6"/>
  <c r="AB57" i="6" s="1"/>
  <c r="AW57" i="6" s="1"/>
  <c r="BA91" i="6"/>
  <c r="BF91" i="6"/>
  <c r="CN83" i="6"/>
  <c r="CN84" i="6"/>
  <c r="CP127" i="6"/>
  <c r="CP131" i="6"/>
  <c r="BA109" i="6"/>
  <c r="AC109" i="6"/>
  <c r="V132" i="6"/>
  <c r="BM118" i="6"/>
  <c r="AX118" i="6" s="1"/>
  <c r="G118" i="6"/>
  <c r="BR118" i="6" s="1"/>
  <c r="CM118" i="6" s="1"/>
  <c r="V127" i="6"/>
  <c r="DC118" i="6"/>
  <c r="DC132" i="6" s="1"/>
  <c r="DB133" i="6"/>
  <c r="S129" i="6"/>
  <c r="CD129" i="6"/>
  <c r="BI134" i="6"/>
  <c r="BI58" i="6"/>
  <c r="DB58" i="6"/>
  <c r="AF134" i="6"/>
  <c r="AC22" i="6"/>
  <c r="AB22" i="6" s="1"/>
  <c r="AW22" i="6" s="1"/>
  <c r="CN27" i="6"/>
  <c r="BM29" i="6"/>
  <c r="AX29" i="6" s="1"/>
  <c r="AO134" i="6"/>
  <c r="BJ41" i="6"/>
  <c r="BJ58" i="6" s="1"/>
  <c r="AX47" i="6"/>
  <c r="DG57" i="6"/>
  <c r="CN57" i="6" s="1"/>
  <c r="AY136" i="6"/>
  <c r="BH136" i="6"/>
  <c r="BH91" i="6"/>
  <c r="CR136" i="6"/>
  <c r="CR91" i="6"/>
  <c r="BN91" i="6"/>
  <c r="CS63" i="6"/>
  <c r="CN63" i="6" s="1"/>
  <c r="CN73" i="6"/>
  <c r="CN75" i="6"/>
  <c r="CN76" i="6"/>
  <c r="AX78" i="6"/>
  <c r="BR82" i="6"/>
  <c r="CM82" i="6" s="1"/>
  <c r="AB88" i="6"/>
  <c r="AW88" i="6" s="1"/>
  <c r="DD92" i="6"/>
  <c r="CN92" i="6" s="1"/>
  <c r="CI139" i="6"/>
  <c r="BS139" i="6" s="1"/>
  <c r="CI107" i="6"/>
  <c r="CI129" i="6" s="1"/>
  <c r="BS92" i="6"/>
  <c r="CV139" i="6"/>
  <c r="DE139" i="6"/>
  <c r="DE107" i="6"/>
  <c r="CN95" i="6"/>
  <c r="J139" i="6"/>
  <c r="J107" i="6"/>
  <c r="BA106" i="6"/>
  <c r="AX106" i="6" s="1"/>
  <c r="G106" i="6"/>
  <c r="BR106" i="6" s="1"/>
  <c r="CM106" i="6" s="1"/>
  <c r="CQ106" i="6"/>
  <c r="CQ139" i="6" s="1"/>
  <c r="CR127" i="6"/>
  <c r="CR131" i="6"/>
  <c r="CT132" i="6"/>
  <c r="AV132" i="6"/>
  <c r="AV127" i="6"/>
  <c r="BQ114" i="6"/>
  <c r="CN40" i="6"/>
  <c r="M136" i="6"/>
  <c r="CT59" i="6"/>
  <c r="BD59" i="6"/>
  <c r="M91" i="6"/>
  <c r="BB136" i="6"/>
  <c r="BB91" i="6"/>
  <c r="BK136" i="6"/>
  <c r="BK91" i="6"/>
  <c r="BR60" i="6"/>
  <c r="CM60" i="6" s="1"/>
  <c r="AX61" i="6"/>
  <c r="AB85" i="6"/>
  <c r="AW85" i="6" s="1"/>
  <c r="BN97" i="6"/>
  <c r="AX97" i="6" s="1"/>
  <c r="AC97" i="6"/>
  <c r="AB97" i="6" s="1"/>
  <c r="AW97" i="6" s="1"/>
  <c r="AF139" i="6"/>
  <c r="BA103" i="6"/>
  <c r="CU131" i="6"/>
  <c r="CU127" i="6"/>
  <c r="BZ129" i="6"/>
  <c r="BE134" i="6"/>
  <c r="CP134" i="6"/>
  <c r="CX134" i="6"/>
  <c r="AX25" i="6"/>
  <c r="AC28" i="6"/>
  <c r="AB28" i="6" s="1"/>
  <c r="AW28" i="6" s="1"/>
  <c r="DC29" i="6"/>
  <c r="BS29" i="6"/>
  <c r="BR29" i="6" s="1"/>
  <c r="CM29" i="6" s="1"/>
  <c r="AB49" i="6"/>
  <c r="AW49" i="6" s="1"/>
  <c r="CX58" i="6"/>
  <c r="CW136" i="6"/>
  <c r="CW91" i="6"/>
  <c r="DE136" i="6"/>
  <c r="AB66" i="6"/>
  <c r="AW66" i="6" s="1"/>
  <c r="CN74" i="6"/>
  <c r="AX84" i="6"/>
  <c r="CN86" i="6"/>
  <c r="CN87" i="6"/>
  <c r="BR88" i="6"/>
  <c r="CM88" i="6" s="1"/>
  <c r="CZ107" i="6"/>
  <c r="CN97" i="6"/>
  <c r="CN99" i="6"/>
  <c r="AH139" i="6"/>
  <c r="AH107" i="6"/>
  <c r="DC35" i="6"/>
  <c r="CN35" i="6" s="1"/>
  <c r="BO134" i="6"/>
  <c r="AC38" i="6"/>
  <c r="CE134" i="6"/>
  <c r="CZ41" i="6"/>
  <c r="CN41" i="6" s="1"/>
  <c r="CN42" i="6"/>
  <c r="AX45" i="6"/>
  <c r="AX51" i="6"/>
  <c r="BM55" i="6"/>
  <c r="AX55" i="6" s="1"/>
  <c r="AI91" i="6"/>
  <c r="AI136" i="6"/>
  <c r="AI138" i="6" s="1"/>
  <c r="AI140" i="6" s="1"/>
  <c r="BE136" i="6"/>
  <c r="BE91" i="6"/>
  <c r="BM136" i="6"/>
  <c r="BM91" i="6"/>
  <c r="CO136" i="6"/>
  <c r="CX136" i="6"/>
  <c r="DF136" i="6"/>
  <c r="CN60" i="6"/>
  <c r="L136" i="6"/>
  <c r="L138" i="6" s="1"/>
  <c r="L140" i="6" s="1"/>
  <c r="L91" i="6"/>
  <c r="BC63" i="6"/>
  <c r="BX136" i="6"/>
  <c r="BX91" i="6"/>
  <c r="BS64" i="6"/>
  <c r="AX85" i="6"/>
  <c r="BC86" i="6"/>
  <c r="AX86" i="6" s="1"/>
  <c r="AC86" i="6"/>
  <c r="AB86" i="6" s="1"/>
  <c r="AW86" i="6" s="1"/>
  <c r="CX91" i="6"/>
  <c r="CS139" i="6"/>
  <c r="CS107" i="6"/>
  <c r="DA139" i="6"/>
  <c r="CN94" i="6"/>
  <c r="CN123" i="6"/>
  <c r="AJ129" i="6"/>
  <c r="BF134" i="6"/>
  <c r="CY134" i="6"/>
  <c r="AP134" i="6"/>
  <c r="AP138" i="6" s="1"/>
  <c r="AP140" i="6" s="1"/>
  <c r="J134" i="6"/>
  <c r="CQ50" i="6"/>
  <c r="AP58" i="6"/>
  <c r="BF58" i="6"/>
  <c r="BA136" i="6"/>
  <c r="BI136" i="6"/>
  <c r="CQ136" i="6"/>
  <c r="CQ91" i="6"/>
  <c r="CY136" i="6"/>
  <c r="CY91" i="6"/>
  <c r="DG59" i="6"/>
  <c r="BI91" i="6"/>
  <c r="BB139" i="6"/>
  <c r="BB107" i="6"/>
  <c r="BJ139" i="6"/>
  <c r="BR98" i="6"/>
  <c r="CM98" i="6" s="1"/>
  <c r="G101" i="6"/>
  <c r="Z107" i="6"/>
  <c r="P131" i="6"/>
  <c r="P138" i="6" s="1"/>
  <c r="P140" i="6" s="1"/>
  <c r="P127" i="6"/>
  <c r="P129" i="6" s="1"/>
  <c r="CW108" i="6"/>
  <c r="BG108" i="6"/>
  <c r="BD127" i="6"/>
  <c r="BD131" i="6"/>
  <c r="BN127" i="6"/>
  <c r="BN131" i="6"/>
  <c r="BN136" i="6"/>
  <c r="BE132" i="6"/>
  <c r="BC122" i="6"/>
  <c r="AX122" i="6" s="1"/>
  <c r="AC122" i="6"/>
  <c r="AB122" i="6" s="1"/>
  <c r="AW122" i="6" s="1"/>
  <c r="AN127" i="6"/>
  <c r="AN129" i="6" s="1"/>
  <c r="DB134" i="6"/>
  <c r="BL136" i="6"/>
  <c r="CL136" i="6"/>
  <c r="DB136" i="6"/>
  <c r="BO136" i="6"/>
  <c r="BQ68" i="6"/>
  <c r="AX68" i="6" s="1"/>
  <c r="G71" i="6"/>
  <c r="AB71" i="6" s="1"/>
  <c r="AW71" i="6" s="1"/>
  <c r="CS71" i="6"/>
  <c r="CN71" i="6" s="1"/>
  <c r="BS72" i="6"/>
  <c r="BR72" i="6" s="1"/>
  <c r="CM72" i="6" s="1"/>
  <c r="BR84" i="6"/>
  <c r="CM84" i="6" s="1"/>
  <c r="AS139" i="6"/>
  <c r="AS107" i="6"/>
  <c r="AS129" i="6" s="1"/>
  <c r="CP139" i="6"/>
  <c r="CP107" i="6"/>
  <c r="CX139" i="6"/>
  <c r="CX107" i="6"/>
  <c r="AX94" i="6"/>
  <c r="AB102" i="6"/>
  <c r="AW102" i="6" s="1"/>
  <c r="CX131" i="6"/>
  <c r="CU132" i="6"/>
  <c r="AS138" i="6"/>
  <c r="CU136" i="6"/>
  <c r="DC136" i="6"/>
  <c r="BF139" i="6"/>
  <c r="J131" i="6"/>
  <c r="J127" i="6"/>
  <c r="CQ108" i="6"/>
  <c r="G108" i="6"/>
  <c r="AB108" i="6" s="1"/>
  <c r="AW108" i="6" s="1"/>
  <c r="BA108" i="6"/>
  <c r="AF131" i="6"/>
  <c r="BJ132" i="6"/>
  <c r="CH134" i="6"/>
  <c r="CH138" i="6" s="1"/>
  <c r="CH140" i="6" s="1"/>
  <c r="AV134" i="6"/>
  <c r="CY58" i="6"/>
  <c r="BF136" i="6"/>
  <c r="BN135" i="6"/>
  <c r="CV136" i="6"/>
  <c r="CV91" i="6"/>
  <c r="DD136" i="6"/>
  <c r="DD91" i="6"/>
  <c r="BO91" i="6"/>
  <c r="DC91" i="6"/>
  <c r="AY139" i="6"/>
  <c r="BG139" i="6"/>
  <c r="BG107" i="6"/>
  <c r="BP107" i="6"/>
  <c r="CR139" i="6"/>
  <c r="CZ139" i="6"/>
  <c r="BF107" i="6"/>
  <c r="CR107" i="6"/>
  <c r="K127" i="6"/>
  <c r="K129" i="6" s="1"/>
  <c r="BB108" i="6"/>
  <c r="AY131" i="6"/>
  <c r="DG109" i="6"/>
  <c r="BQ109" i="6"/>
  <c r="G109" i="6"/>
  <c r="BB132" i="6"/>
  <c r="CN113" i="6"/>
  <c r="BX127" i="6"/>
  <c r="BS124" i="6"/>
  <c r="BR124" i="6" s="1"/>
  <c r="CM124" i="6" s="1"/>
  <c r="CS124" i="6"/>
  <c r="CN124" i="6" s="1"/>
  <c r="AZ139" i="6"/>
  <c r="AZ107" i="6"/>
  <c r="BH139" i="6"/>
  <c r="BH107" i="6"/>
  <c r="CY139" i="6"/>
  <c r="DG139" i="6"/>
  <c r="Z139" i="6"/>
  <c r="BQ107" i="6"/>
  <c r="CS131" i="6"/>
  <c r="DC131" i="6"/>
  <c r="BD132" i="6"/>
  <c r="BL132" i="6"/>
  <c r="CV132" i="6"/>
  <c r="BA112" i="6"/>
  <c r="AX112" i="6" s="1"/>
  <c r="DG115" i="6"/>
  <c r="CN115" i="6" s="1"/>
  <c r="G115" i="6"/>
  <c r="AB115" i="6" s="1"/>
  <c r="AW115" i="6" s="1"/>
  <c r="BR121" i="6"/>
  <c r="CM121" i="6" s="1"/>
  <c r="CG138" i="6"/>
  <c r="CG140" i="6" s="1"/>
  <c r="CT139" i="6"/>
  <c r="DB139" i="6"/>
  <c r="CV107" i="6"/>
  <c r="BJ127" i="6"/>
  <c r="DF127" i="6"/>
  <c r="AY132" i="6"/>
  <c r="BP132" i="6"/>
  <c r="AX115" i="6"/>
  <c r="CN121" i="6"/>
  <c r="AX124" i="6"/>
  <c r="DF131" i="6"/>
  <c r="BL139" i="6"/>
  <c r="CU139" i="6"/>
  <c r="BL107" i="6"/>
  <c r="Z131" i="6"/>
  <c r="Z127" i="6"/>
  <c r="DG108" i="6"/>
  <c r="BQ108" i="6"/>
  <c r="BK131" i="6"/>
  <c r="CX127" i="6"/>
  <c r="BS109" i="6"/>
  <c r="CQ109" i="6"/>
  <c r="R132" i="6"/>
  <c r="CY111" i="6"/>
  <c r="CY132" i="6" s="1"/>
  <c r="G111" i="6"/>
  <c r="AB111" i="6" s="1"/>
  <c r="AW111" i="6" s="1"/>
  <c r="AZ132" i="6"/>
  <c r="CR132" i="6"/>
  <c r="AN138" i="6"/>
  <c r="AN140" i="6" s="1"/>
  <c r="BV132" i="6"/>
  <c r="CD132" i="6"/>
  <c r="CD138" i="6" s="1"/>
  <c r="CD140" i="6" s="1"/>
  <c r="BE139" i="6"/>
  <c r="CY107" i="6"/>
  <c r="BC131" i="6"/>
  <c r="BL127" i="6"/>
  <c r="BL131" i="6"/>
  <c r="CO127" i="6"/>
  <c r="CZ127" i="6"/>
  <c r="CZ131" i="6"/>
  <c r="Q131" i="6"/>
  <c r="Q138" i="6" s="1"/>
  <c r="Q140" i="6" s="1"/>
  <c r="BH109" i="6"/>
  <c r="BH131" i="6" s="1"/>
  <c r="BI111" i="6"/>
  <c r="CS132" i="6"/>
  <c r="CN117" i="6"/>
  <c r="BK119" i="6"/>
  <c r="BK132" i="6" s="1"/>
  <c r="AC119" i="6"/>
  <c r="AB119" i="6" s="1"/>
  <c r="AW119" i="6" s="1"/>
  <c r="AP127" i="6"/>
  <c r="AH127" i="6"/>
  <c r="BS126" i="6"/>
  <c r="BR126" i="6" s="1"/>
  <c r="CM126" i="6" s="1"/>
  <c r="CS126" i="6"/>
  <c r="CN126" i="6" s="1"/>
  <c r="U138" i="6"/>
  <c r="U140" i="6" s="1"/>
  <c r="BV131" i="6"/>
  <c r="BS131" i="6" s="1"/>
  <c r="R131" i="6"/>
  <c r="CY108" i="6"/>
  <c r="AF132" i="6"/>
  <c r="BC132" i="6"/>
  <c r="DB132" i="6"/>
  <c r="CS125" i="6"/>
  <c r="CN125" i="6" s="1"/>
  <c r="BS125" i="6"/>
  <c r="BR125" i="6" s="1"/>
  <c r="CM125" i="6" s="1"/>
  <c r="N127" i="6"/>
  <c r="N129" i="6" s="1"/>
  <c r="CW132" i="6"/>
  <c r="DE132" i="6"/>
  <c r="R127" i="6"/>
  <c r="R129" i="6" s="1"/>
  <c r="AJ138" i="6"/>
  <c r="AJ140" i="6" s="1"/>
  <c r="BG132" i="6"/>
  <c r="BC121" i="6"/>
  <c r="AX121" i="6" s="1"/>
  <c r="AC121" i="6"/>
  <c r="AB121" i="6" s="1"/>
  <c r="AW121" i="6" s="1"/>
  <c r="AK138" i="6"/>
  <c r="AK140" i="6" s="1"/>
  <c r="CA138" i="6"/>
  <c r="CA140" i="6" s="1"/>
  <c r="BE108" i="6"/>
  <c r="Z132" i="6"/>
  <c r="BQ111" i="6"/>
  <c r="CQ132" i="6"/>
  <c r="DG111" i="6"/>
  <c r="BR116" i="6"/>
  <c r="CM116" i="6" s="1"/>
  <c r="BR137" i="6"/>
  <c r="CM137" i="6" s="1"/>
  <c r="AC133" i="6"/>
  <c r="H138" i="6"/>
  <c r="H140" i="6" s="1"/>
  <c r="X138" i="6"/>
  <c r="X140" i="6" s="1"/>
  <c r="AG138" i="6"/>
  <c r="AG140" i="6" s="1"/>
  <c r="AG141" i="6" s="1"/>
  <c r="BU138" i="6"/>
  <c r="BU140" i="6" s="1"/>
  <c r="BU141" i="6" s="1"/>
  <c r="CC138" i="6"/>
  <c r="CC140" i="6" s="1"/>
  <c r="CC141" i="6" s="1"/>
  <c r="CK138" i="6"/>
  <c r="CK140" i="6" s="1"/>
  <c r="AX101" i="6" l="1"/>
  <c r="BO127" i="6"/>
  <c r="AM141" i="6"/>
  <c r="BA107" i="6"/>
  <c r="BM132" i="6"/>
  <c r="AX7" i="6"/>
  <c r="DG107" i="6"/>
  <c r="G139" i="6"/>
  <c r="BR139" i="6" s="1"/>
  <c r="CM139" i="6" s="1"/>
  <c r="CQ58" i="6"/>
  <c r="AX8" i="6"/>
  <c r="BK135" i="6"/>
  <c r="BS20" i="6"/>
  <c r="AF129" i="6"/>
  <c r="AP129" i="6"/>
  <c r="AT141" i="6"/>
  <c r="AX15" i="6"/>
  <c r="AX119" i="6"/>
  <c r="CN64" i="6"/>
  <c r="CN91" i="6" s="1"/>
  <c r="CJ141" i="6"/>
  <c r="AB9" i="6"/>
  <c r="AW9" i="6" s="1"/>
  <c r="BV129" i="6"/>
  <c r="AB137" i="6"/>
  <c r="AW137" i="6" s="1"/>
  <c r="CK141" i="6"/>
  <c r="BH127" i="6"/>
  <c r="BH129" i="6" s="1"/>
  <c r="AX111" i="6"/>
  <c r="CN54" i="6"/>
  <c r="G91" i="6"/>
  <c r="AY129" i="6"/>
  <c r="BW141" i="6"/>
  <c r="BL137" i="6"/>
  <c r="AX137" i="6" s="1"/>
  <c r="AX120" i="6"/>
  <c r="M129" i="6"/>
  <c r="AB120" i="6"/>
  <c r="AW120" i="6" s="1"/>
  <c r="DB137" i="6"/>
  <c r="CN137" i="6" s="1"/>
  <c r="CN120" i="6"/>
  <c r="AB118" i="6"/>
  <c r="AW118" i="6" s="1"/>
  <c r="G107" i="6"/>
  <c r="DG135" i="6"/>
  <c r="BL135" i="6"/>
  <c r="BL138" i="6" s="1"/>
  <c r="BL140" i="6" s="1"/>
  <c r="BO129" i="6"/>
  <c r="AL141" i="6"/>
  <c r="AB106" i="6"/>
  <c r="AW106" i="6" s="1"/>
  <c r="W141" i="6"/>
  <c r="BM127" i="6"/>
  <c r="BC91" i="6"/>
  <c r="CN59" i="6"/>
  <c r="AO129" i="6"/>
  <c r="BA139" i="6"/>
  <c r="BR120" i="6"/>
  <c r="CM120" i="6" s="1"/>
  <c r="CN108" i="6"/>
  <c r="X141" i="6"/>
  <c r="CZ91" i="6"/>
  <c r="AU141" i="6"/>
  <c r="K141" i="6"/>
  <c r="BS127" i="6"/>
  <c r="CE138" i="6"/>
  <c r="CE140" i="6" s="1"/>
  <c r="CE141" i="6" s="1"/>
  <c r="CN109" i="6"/>
  <c r="BA132" i="6"/>
  <c r="V129" i="6"/>
  <c r="BK127" i="6"/>
  <c r="BK129" i="6" s="1"/>
  <c r="AX108" i="6"/>
  <c r="AV138" i="6"/>
  <c r="AV140" i="6" s="1"/>
  <c r="CS133" i="6"/>
  <c r="CN133" i="6" s="1"/>
  <c r="BN139" i="6"/>
  <c r="AX139" i="6" s="1"/>
  <c r="V138" i="6"/>
  <c r="V140" i="6" s="1"/>
  <c r="AH129" i="6"/>
  <c r="Q141" i="6"/>
  <c r="BN107" i="6"/>
  <c r="BN129" i="6" s="1"/>
  <c r="CA141" i="6"/>
  <c r="BM107" i="6"/>
  <c r="DC107" i="6"/>
  <c r="BR101" i="6"/>
  <c r="CM101" i="6" s="1"/>
  <c r="N141" i="6"/>
  <c r="BS89" i="6"/>
  <c r="BR89" i="6" s="1"/>
  <c r="CM89" i="6" s="1"/>
  <c r="BR64" i="6"/>
  <c r="CM64" i="6" s="1"/>
  <c r="Y141" i="6"/>
  <c r="U141" i="6"/>
  <c r="BX138" i="6"/>
  <c r="BX140" i="6" s="1"/>
  <c r="BC136" i="6"/>
  <c r="BQ136" i="6"/>
  <c r="CN89" i="6"/>
  <c r="M138" i="6"/>
  <c r="M140" i="6" s="1"/>
  <c r="AC132" i="6"/>
  <c r="AB38" i="6"/>
  <c r="AW38" i="6" s="1"/>
  <c r="DB129" i="6"/>
  <c r="J129" i="6"/>
  <c r="CS135" i="6"/>
  <c r="CS20" i="6"/>
  <c r="S141" i="6"/>
  <c r="AK141" i="6"/>
  <c r="BC135" i="6"/>
  <c r="O141" i="6"/>
  <c r="CB141" i="6"/>
  <c r="DG134" i="6"/>
  <c r="BD20" i="6"/>
  <c r="CN39" i="6"/>
  <c r="AC136" i="6"/>
  <c r="CN9" i="6"/>
  <c r="AC134" i="6"/>
  <c r="DG20" i="6"/>
  <c r="CT135" i="6"/>
  <c r="AR141" i="6"/>
  <c r="AX41" i="6"/>
  <c r="BR38" i="6"/>
  <c r="CM38" i="6" s="1"/>
  <c r="BZ141" i="6"/>
  <c r="P141" i="6"/>
  <c r="BO138" i="6"/>
  <c r="BO140" i="6" s="1"/>
  <c r="BQ20" i="6"/>
  <c r="AQ141" i="6"/>
  <c r="CN51" i="6"/>
  <c r="BM58" i="6"/>
  <c r="BH138" i="6"/>
  <c r="BH140" i="6" s="1"/>
  <c r="CX138" i="6"/>
  <c r="CX140" i="6" s="1"/>
  <c r="BS135" i="6"/>
  <c r="AX9" i="6"/>
  <c r="CX129" i="6"/>
  <c r="DF58" i="6"/>
  <c r="DF129" i="6" s="1"/>
  <c r="CL129" i="6"/>
  <c r="BS134" i="6"/>
  <c r="DG58" i="6"/>
  <c r="DD138" i="6"/>
  <c r="DB135" i="6"/>
  <c r="CZ134" i="6"/>
  <c r="CZ138" i="6" s="1"/>
  <c r="CZ140" i="6" s="1"/>
  <c r="AB56" i="6"/>
  <c r="AW56" i="6" s="1"/>
  <c r="CZ58" i="6"/>
  <c r="BV138" i="6"/>
  <c r="BV140" i="6" s="1"/>
  <c r="BV141" i="6" s="1"/>
  <c r="AZ138" i="6"/>
  <c r="AZ140" i="6" s="1"/>
  <c r="AX39" i="6"/>
  <c r="G58" i="6"/>
  <c r="BL129" i="6"/>
  <c r="AH138" i="6"/>
  <c r="AH140" i="6" s="1"/>
  <c r="AC139" i="6"/>
  <c r="DC134" i="6"/>
  <c r="DC138" i="6" s="1"/>
  <c r="DC140" i="6" s="1"/>
  <c r="AE141" i="6"/>
  <c r="R138" i="6"/>
  <c r="R140" i="6" s="1"/>
  <c r="R141" i="6" s="1"/>
  <c r="AN141" i="6"/>
  <c r="CT134" i="6"/>
  <c r="CN29" i="6"/>
  <c r="AC20" i="6"/>
  <c r="AX13" i="6"/>
  <c r="BM134" i="6"/>
  <c r="BM138" i="6" s="1"/>
  <c r="BM140" i="6" s="1"/>
  <c r="CO129" i="6"/>
  <c r="BP129" i="6"/>
  <c r="CU138" i="6"/>
  <c r="CU140" i="6" s="1"/>
  <c r="BD136" i="6"/>
  <c r="BD138" i="6" s="1"/>
  <c r="BD140" i="6" s="1"/>
  <c r="BD91" i="6"/>
  <c r="BS107" i="6"/>
  <c r="BR92" i="6"/>
  <c r="CM92" i="6" s="1"/>
  <c r="BS58" i="6"/>
  <c r="AB109" i="6"/>
  <c r="AW109" i="6" s="1"/>
  <c r="CV131" i="6"/>
  <c r="CV138" i="6" s="1"/>
  <c r="CV140" i="6" s="1"/>
  <c r="CV127" i="6"/>
  <c r="CV129" i="6" s="1"/>
  <c r="CP129" i="6"/>
  <c r="BF138" i="6"/>
  <c r="BF140" i="6" s="1"/>
  <c r="BJ91" i="6"/>
  <c r="BJ129" i="6" s="1"/>
  <c r="DA127" i="6"/>
  <c r="BE131" i="6"/>
  <c r="BE138" i="6" s="1"/>
  <c r="BE140" i="6" s="1"/>
  <c r="BE127" i="6"/>
  <c r="BE129" i="6" s="1"/>
  <c r="CY131" i="6"/>
  <c r="CY138" i="6" s="1"/>
  <c r="CY140" i="6" s="1"/>
  <c r="CY127" i="6"/>
  <c r="CY129" i="6" s="1"/>
  <c r="G132" i="6"/>
  <c r="DG131" i="6"/>
  <c r="DG127" i="6"/>
  <c r="AX114" i="6"/>
  <c r="CT136" i="6"/>
  <c r="CT91" i="6"/>
  <c r="AX63" i="6"/>
  <c r="CN13" i="6"/>
  <c r="AX109" i="6"/>
  <c r="G136" i="6"/>
  <c r="BC20" i="6"/>
  <c r="BJ136" i="6"/>
  <c r="BJ134" i="6"/>
  <c r="CI140" i="6"/>
  <c r="CI141" i="6" s="1"/>
  <c r="DE129" i="6"/>
  <c r="G135" i="6"/>
  <c r="AC58" i="6"/>
  <c r="BF129" i="6"/>
  <c r="BK138" i="6"/>
  <c r="BK140" i="6" s="1"/>
  <c r="BQ131" i="6"/>
  <c r="BQ127" i="6"/>
  <c r="BS132" i="6"/>
  <c r="J138" i="6"/>
  <c r="J140" i="6" s="1"/>
  <c r="AX59" i="6"/>
  <c r="AX91" i="6" s="1"/>
  <c r="DC58" i="6"/>
  <c r="AC135" i="6"/>
  <c r="DF138" i="6"/>
  <c r="DF140" i="6" s="1"/>
  <c r="BA58" i="6"/>
  <c r="BX129" i="6"/>
  <c r="BR50" i="6"/>
  <c r="CM50" i="6" s="1"/>
  <c r="AB50" i="6"/>
  <c r="AW50" i="6" s="1"/>
  <c r="BY129" i="6"/>
  <c r="BY141" i="6" s="1"/>
  <c r="BG129" i="6"/>
  <c r="AX38" i="6"/>
  <c r="DG132" i="6"/>
  <c r="CN132" i="6" s="1"/>
  <c r="CS127" i="6"/>
  <c r="CN119" i="6"/>
  <c r="AS140" i="6"/>
  <c r="AS141" i="6" s="1"/>
  <c r="BG131" i="6"/>
  <c r="BG138" i="6" s="1"/>
  <c r="BG140" i="6" s="1"/>
  <c r="BG127" i="6"/>
  <c r="CF136" i="6"/>
  <c r="CF138" i="6" s="1"/>
  <c r="CF140" i="6" s="1"/>
  <c r="AJ141" i="6"/>
  <c r="CR138" i="6"/>
  <c r="CR140" i="6" s="1"/>
  <c r="BQ91" i="6"/>
  <c r="DA136" i="6"/>
  <c r="BA134" i="6"/>
  <c r="BR54" i="6"/>
  <c r="CM54" i="6" s="1"/>
  <c r="CU129" i="6"/>
  <c r="CS91" i="6"/>
  <c r="DA134" i="6"/>
  <c r="AB39" i="6"/>
  <c r="AW39" i="6" s="1"/>
  <c r="CN106" i="6"/>
  <c r="CN107" i="6" s="1"/>
  <c r="CN50" i="6"/>
  <c r="BD58" i="6"/>
  <c r="CQ134" i="6"/>
  <c r="AP141" i="6"/>
  <c r="CQ131" i="6"/>
  <c r="CQ127" i="6"/>
  <c r="BN138" i="6"/>
  <c r="CP138" i="6"/>
  <c r="CP140" i="6" s="1"/>
  <c r="CH141" i="6"/>
  <c r="AC91" i="6"/>
  <c r="AB91" i="6" s="1"/>
  <c r="AW91" i="6" s="1"/>
  <c r="AV129" i="6"/>
  <c r="AV141" i="6" s="1"/>
  <c r="BP134" i="6"/>
  <c r="BP138" i="6" s="1"/>
  <c r="BP140" i="6" s="1"/>
  <c r="CN111" i="6"/>
  <c r="CF91" i="6"/>
  <c r="CF129" i="6" s="1"/>
  <c r="DD139" i="6"/>
  <c r="CN139" i="6" s="1"/>
  <c r="DD107" i="6"/>
  <c r="DD129" i="6" s="1"/>
  <c r="BR109" i="6"/>
  <c r="CM109" i="6" s="1"/>
  <c r="DC127" i="6"/>
  <c r="AY138" i="6"/>
  <c r="AY140" i="6" s="1"/>
  <c r="AF138" i="6"/>
  <c r="AF140" i="6" s="1"/>
  <c r="AF141" i="6" s="1"/>
  <c r="AC131" i="6"/>
  <c r="AX103" i="6"/>
  <c r="AX107" i="6" s="1"/>
  <c r="CW131" i="6"/>
  <c r="CW138" i="6" s="1"/>
  <c r="CW140" i="6" s="1"/>
  <c r="CW127" i="6"/>
  <c r="CW129" i="6" s="1"/>
  <c r="DG91" i="6"/>
  <c r="DG136" i="6"/>
  <c r="CQ107" i="6"/>
  <c r="AB90" i="6"/>
  <c r="AW90" i="6" s="1"/>
  <c r="BR71" i="6"/>
  <c r="CM71" i="6" s="1"/>
  <c r="CD141" i="6"/>
  <c r="CN118" i="6"/>
  <c r="CS136" i="6"/>
  <c r="BA20" i="6"/>
  <c r="BQ58" i="6"/>
  <c r="CG141" i="6"/>
  <c r="AI129" i="6"/>
  <c r="AI141" i="6" s="1"/>
  <c r="CN5" i="6"/>
  <c r="BA133" i="6"/>
  <c r="AX133" i="6" s="1"/>
  <c r="AB7" i="6"/>
  <c r="AW7" i="6" s="1"/>
  <c r="G127" i="6"/>
  <c r="G131" i="6"/>
  <c r="BR131" i="6" s="1"/>
  <c r="CM131" i="6" s="1"/>
  <c r="BR108" i="6"/>
  <c r="CM108" i="6" s="1"/>
  <c r="BR115" i="6"/>
  <c r="CM115" i="6" s="1"/>
  <c r="BI127" i="6"/>
  <c r="BI129" i="6" s="1"/>
  <c r="BI132" i="6"/>
  <c r="BI138" i="6" s="1"/>
  <c r="BI140" i="6" s="1"/>
  <c r="AC127" i="6"/>
  <c r="CR129" i="6"/>
  <c r="Z129" i="6"/>
  <c r="CL138" i="6"/>
  <c r="CL140" i="6" s="1"/>
  <c r="Z138" i="6"/>
  <c r="Z140" i="6" s="1"/>
  <c r="AX56" i="6"/>
  <c r="G134" i="6"/>
  <c r="DE138" i="6"/>
  <c r="DE140" i="6" s="1"/>
  <c r="AZ129" i="6"/>
  <c r="AB101" i="6"/>
  <c r="AW101" i="6" s="1"/>
  <c r="AO138" i="6"/>
  <c r="AO140" i="6" s="1"/>
  <c r="BQ132" i="6"/>
  <c r="BB127" i="6"/>
  <c r="BB129" i="6" s="1"/>
  <c r="BB131" i="6"/>
  <c r="BB138" i="6" s="1"/>
  <c r="BB140" i="6" s="1"/>
  <c r="BA131" i="6"/>
  <c r="BA127" i="6"/>
  <c r="CO138" i="6"/>
  <c r="CO140" i="6" s="1"/>
  <c r="AC107" i="6"/>
  <c r="BC127" i="6"/>
  <c r="CT58" i="6"/>
  <c r="G133" i="6"/>
  <c r="BR133" i="6" s="1"/>
  <c r="CM133" i="6" s="1"/>
  <c r="BR8" i="6"/>
  <c r="CM8" i="6" s="1"/>
  <c r="AB8" i="6"/>
  <c r="AW8" i="6" s="1"/>
  <c r="DA58" i="6"/>
  <c r="G20" i="6"/>
  <c r="BR111" i="6"/>
  <c r="CM111" i="6" s="1"/>
  <c r="L129" i="6"/>
  <c r="L141" i="6" s="1"/>
  <c r="AX5" i="6"/>
  <c r="DA129" i="6" l="1"/>
  <c r="CN127" i="6"/>
  <c r="BS91" i="6"/>
  <c r="BR91" i="6" s="1"/>
  <c r="CM91" i="6" s="1"/>
  <c r="M141" i="6"/>
  <c r="BD129" i="6"/>
  <c r="BD141" i="6" s="1"/>
  <c r="AB139" i="6"/>
  <c r="AW139" i="6" s="1"/>
  <c r="CS129" i="6"/>
  <c r="AO141" i="6"/>
  <c r="BR127" i="6"/>
  <c r="CM127" i="6" s="1"/>
  <c r="DB138" i="6"/>
  <c r="DB140" i="6" s="1"/>
  <c r="DB141" i="6" s="1"/>
  <c r="BO141" i="6"/>
  <c r="V141" i="6"/>
  <c r="AX127" i="6"/>
  <c r="BR107" i="6"/>
  <c r="CM107" i="6" s="1"/>
  <c r="CN58" i="6"/>
  <c r="CZ129" i="6"/>
  <c r="CZ141" i="6" s="1"/>
  <c r="AB107" i="6"/>
  <c r="AW107" i="6" s="1"/>
  <c r="AH141" i="6"/>
  <c r="BK141" i="6"/>
  <c r="CQ129" i="6"/>
  <c r="BN140" i="6"/>
  <c r="BN141" i="6" s="1"/>
  <c r="DF141" i="6"/>
  <c r="J141" i="6"/>
  <c r="AB132" i="6"/>
  <c r="AW132" i="6" s="1"/>
  <c r="BC138" i="6"/>
  <c r="BC140" i="6" s="1"/>
  <c r="AX135" i="6"/>
  <c r="BM129" i="6"/>
  <c r="BM141" i="6" s="1"/>
  <c r="BX141" i="6"/>
  <c r="CT129" i="6"/>
  <c r="CL141" i="6"/>
  <c r="AB136" i="6"/>
  <c r="AW136" i="6" s="1"/>
  <c r="BR135" i="6"/>
  <c r="CM135" i="6" s="1"/>
  <c r="BL141" i="6"/>
  <c r="BJ138" i="6"/>
  <c r="BJ140" i="6" s="1"/>
  <c r="BJ141" i="6" s="1"/>
  <c r="CY141" i="6"/>
  <c r="CT138" i="6"/>
  <c r="CT140" i="6" s="1"/>
  <c r="DD140" i="6"/>
  <c r="DD141" i="6" s="1"/>
  <c r="CR141" i="6"/>
  <c r="BQ129" i="6"/>
  <c r="BQ138" i="6"/>
  <c r="BQ140" i="6" s="1"/>
  <c r="DA138" i="6"/>
  <c r="DA140" i="6" s="1"/>
  <c r="DA141" i="6" s="1"/>
  <c r="AX58" i="6"/>
  <c r="DG129" i="6"/>
  <c r="AB58" i="6"/>
  <c r="AW58" i="6" s="1"/>
  <c r="BR58" i="6"/>
  <c r="CM58" i="6" s="1"/>
  <c r="G129" i="6"/>
  <c r="Z141" i="6"/>
  <c r="CX141" i="6"/>
  <c r="AB134" i="6"/>
  <c r="AW134" i="6" s="1"/>
  <c r="CN136" i="6"/>
  <c r="CW141" i="6"/>
  <c r="DG138" i="6"/>
  <c r="DG140" i="6" s="1"/>
  <c r="AX20" i="6"/>
  <c r="DE141" i="6"/>
  <c r="AZ141" i="6"/>
  <c r="AX132" i="6"/>
  <c r="CQ138" i="6"/>
  <c r="CQ140" i="6" s="1"/>
  <c r="BH141" i="6"/>
  <c r="CN20" i="6"/>
  <c r="CN135" i="6"/>
  <c r="AX136" i="6"/>
  <c r="BB141" i="6"/>
  <c r="BI141" i="6"/>
  <c r="CF141" i="6"/>
  <c r="AX134" i="6"/>
  <c r="CN134" i="6"/>
  <c r="CU141" i="6"/>
  <c r="AX131" i="6"/>
  <c r="AC129" i="6"/>
  <c r="CS138" i="6"/>
  <c r="CS140" i="6" s="1"/>
  <c r="BA129" i="6"/>
  <c r="BS136" i="6"/>
  <c r="AB127" i="6"/>
  <c r="AW127" i="6" s="1"/>
  <c r="BA138" i="6"/>
  <c r="BA140" i="6" s="1"/>
  <c r="BS129" i="6"/>
  <c r="BR134" i="6"/>
  <c r="CM134" i="6" s="1"/>
  <c r="CV141" i="6"/>
  <c r="BE141" i="6"/>
  <c r="AC138" i="6"/>
  <c r="AB131" i="6"/>
  <c r="AW131" i="6" s="1"/>
  <c r="AB135" i="6"/>
  <c r="AW135" i="6" s="1"/>
  <c r="BF141" i="6"/>
  <c r="CP141" i="6"/>
  <c r="BP141" i="6"/>
  <c r="BG141" i="6"/>
  <c r="BR20" i="6"/>
  <c r="CM20" i="6" s="1"/>
  <c r="G138" i="6"/>
  <c r="G140" i="6" s="1"/>
  <c r="Z144" i="6" s="1"/>
  <c r="CN131" i="6"/>
  <c r="AB133" i="6"/>
  <c r="AW133" i="6" s="1"/>
  <c r="DC129" i="6"/>
  <c r="DC141" i="6" s="1"/>
  <c r="BR132" i="6"/>
  <c r="CM132" i="6" s="1"/>
  <c r="BC129" i="6"/>
  <c r="AB20" i="6"/>
  <c r="AW20" i="6" s="1"/>
  <c r="CQ141" i="6" l="1"/>
  <c r="CS141" i="6"/>
  <c r="CN129" i="6"/>
  <c r="BC141" i="6"/>
  <c r="CT141" i="6"/>
  <c r="DG141" i="6"/>
  <c r="BQ141" i="6"/>
  <c r="AX129" i="6"/>
  <c r="CN138" i="6"/>
  <c r="CN140" i="6" s="1"/>
  <c r="AX138" i="6"/>
  <c r="AX140" i="6" s="1"/>
  <c r="AB129" i="6"/>
  <c r="AW129" i="6" s="1"/>
  <c r="BR136" i="6"/>
  <c r="CM136" i="6" s="1"/>
  <c r="BS138" i="6"/>
  <c r="BA141" i="6"/>
  <c r="BR129" i="6"/>
  <c r="CM129" i="6" s="1"/>
  <c r="AB138" i="6"/>
  <c r="AW138" i="6" s="1"/>
  <c r="AC140" i="6"/>
  <c r="BS140" i="6" l="1"/>
  <c r="BR138" i="6"/>
  <c r="CM138" i="6" s="1"/>
  <c r="AB140" i="6"/>
  <c r="AW140" i="6" s="1"/>
  <c r="BR140" i="6" l="1"/>
  <c r="CM140" i="6" s="1"/>
  <c r="CL140" i="5" l="1"/>
  <c r="CK140" i="5"/>
  <c r="CJ140" i="5"/>
  <c r="CG140" i="5"/>
  <c r="CF140" i="5"/>
  <c r="CE140" i="5"/>
  <c r="CD140" i="5"/>
  <c r="CC140" i="5"/>
  <c r="CB140" i="5"/>
  <c r="CA140" i="5"/>
  <c r="BZ140" i="5"/>
  <c r="BY140" i="5"/>
  <c r="BX140" i="5"/>
  <c r="BW140" i="5"/>
  <c r="BV140" i="5"/>
  <c r="BU140" i="5"/>
  <c r="BT140" i="5"/>
  <c r="AU140" i="5"/>
  <c r="AT140" i="5"/>
  <c r="AR140" i="5"/>
  <c r="AQ140" i="5"/>
  <c r="AP140" i="5"/>
  <c r="AO140" i="5"/>
  <c r="AN140" i="5"/>
  <c r="AM140" i="5"/>
  <c r="AL140" i="5"/>
  <c r="AK140" i="5"/>
  <c r="AJ140" i="5"/>
  <c r="AI140" i="5"/>
  <c r="AG140" i="5"/>
  <c r="AD140" i="5"/>
  <c r="Y140" i="5"/>
  <c r="X140" i="5"/>
  <c r="W140" i="5"/>
  <c r="U140" i="5"/>
  <c r="T140" i="5"/>
  <c r="S140" i="5"/>
  <c r="R140" i="5"/>
  <c r="Q140" i="5"/>
  <c r="P140" i="5"/>
  <c r="O140" i="5"/>
  <c r="N140" i="5"/>
  <c r="M140" i="5"/>
  <c r="L140" i="5"/>
  <c r="K140" i="5"/>
  <c r="I140" i="5"/>
  <c r="H140" i="5"/>
  <c r="AA139" i="5"/>
  <c r="AA141" i="5" s="1"/>
  <c r="CJ138" i="5"/>
  <c r="BS138" i="5"/>
  <c r="AQ138" i="5"/>
  <c r="Z138" i="5"/>
  <c r="X138" i="5"/>
  <c r="CK137" i="5"/>
  <c r="CJ137" i="5"/>
  <c r="CI137" i="5"/>
  <c r="CH137" i="5"/>
  <c r="CG137" i="5"/>
  <c r="CD137" i="5"/>
  <c r="CC137" i="5"/>
  <c r="CB137" i="5"/>
  <c r="CA137" i="5"/>
  <c r="BZ137" i="5"/>
  <c r="BW137" i="5"/>
  <c r="BV137" i="5"/>
  <c r="BU137" i="5"/>
  <c r="BT137" i="5"/>
  <c r="AU137" i="5"/>
  <c r="AT137" i="5"/>
  <c r="AS137" i="5"/>
  <c r="AR137" i="5"/>
  <c r="AQ137" i="5"/>
  <c r="AN137" i="5"/>
  <c r="AM137" i="5"/>
  <c r="AL137" i="5"/>
  <c r="AK137" i="5"/>
  <c r="AJ137" i="5"/>
  <c r="AG137" i="5"/>
  <c r="AF137" i="5"/>
  <c r="AE137" i="5"/>
  <c r="AD137" i="5"/>
  <c r="Y137" i="5"/>
  <c r="X137" i="5"/>
  <c r="W137" i="5"/>
  <c r="V137" i="5"/>
  <c r="U137" i="5"/>
  <c r="T137" i="5"/>
  <c r="S137" i="5"/>
  <c r="R137" i="5"/>
  <c r="Q137" i="5"/>
  <c r="P137" i="5"/>
  <c r="O137" i="5"/>
  <c r="N137" i="5"/>
  <c r="K137" i="5"/>
  <c r="J137" i="5"/>
  <c r="I137" i="5"/>
  <c r="H137" i="5"/>
  <c r="CK136" i="5"/>
  <c r="CJ136" i="5"/>
  <c r="CI136" i="5"/>
  <c r="CH136" i="5"/>
  <c r="CE136" i="5"/>
  <c r="CD136" i="5"/>
  <c r="CC136" i="5"/>
  <c r="CB136" i="5"/>
  <c r="CA136" i="5"/>
  <c r="BZ136" i="5"/>
  <c r="BW136" i="5"/>
  <c r="BV136" i="5"/>
  <c r="BU136" i="5"/>
  <c r="BT136" i="5"/>
  <c r="AU136" i="5"/>
  <c r="AT136" i="5"/>
  <c r="AS136" i="5"/>
  <c r="AR136" i="5"/>
  <c r="AO136" i="5"/>
  <c r="AN136" i="5"/>
  <c r="AM136" i="5"/>
  <c r="AL136" i="5"/>
  <c r="AK136" i="5"/>
  <c r="AJ136" i="5"/>
  <c r="AG136" i="5"/>
  <c r="AF136" i="5"/>
  <c r="AE136" i="5"/>
  <c r="AD136" i="5"/>
  <c r="Y136" i="5"/>
  <c r="X136" i="5"/>
  <c r="W136" i="5"/>
  <c r="V136" i="5"/>
  <c r="U136" i="5"/>
  <c r="T136" i="5"/>
  <c r="S136" i="5"/>
  <c r="R136" i="5"/>
  <c r="Q136" i="5"/>
  <c r="P136" i="5"/>
  <c r="O136" i="5"/>
  <c r="N136" i="5"/>
  <c r="M136" i="5"/>
  <c r="K136" i="5"/>
  <c r="I136" i="5"/>
  <c r="H136" i="5"/>
  <c r="CK135" i="5"/>
  <c r="CJ135" i="5"/>
  <c r="CI135" i="5"/>
  <c r="CG135" i="5"/>
  <c r="CD135" i="5"/>
  <c r="CC135" i="5"/>
  <c r="CB135" i="5"/>
  <c r="CA135" i="5"/>
  <c r="BZ135" i="5"/>
  <c r="BY135" i="5"/>
  <c r="BX135" i="5"/>
  <c r="BW135" i="5"/>
  <c r="BU135" i="5"/>
  <c r="BT135" i="5"/>
  <c r="AU135" i="5"/>
  <c r="AT135" i="5"/>
  <c r="AS135" i="5"/>
  <c r="AQ135" i="5"/>
  <c r="AN135" i="5"/>
  <c r="AM135" i="5"/>
  <c r="AL135" i="5"/>
  <c r="AK135" i="5"/>
  <c r="AJ135" i="5"/>
  <c r="AI135" i="5"/>
  <c r="AH135" i="5"/>
  <c r="AG135" i="5"/>
  <c r="AE135" i="5"/>
  <c r="AD135" i="5"/>
  <c r="X135" i="5"/>
  <c r="W135" i="5"/>
  <c r="U135" i="5"/>
  <c r="T135" i="5"/>
  <c r="S135" i="5"/>
  <c r="R135" i="5"/>
  <c r="Q135" i="5"/>
  <c r="P135" i="5"/>
  <c r="O135" i="5"/>
  <c r="N135" i="5"/>
  <c r="L135" i="5"/>
  <c r="K135" i="5"/>
  <c r="I135" i="5"/>
  <c r="H135" i="5"/>
  <c r="CL134" i="5"/>
  <c r="CK134" i="5"/>
  <c r="CJ134" i="5"/>
  <c r="CI134" i="5"/>
  <c r="CH134" i="5"/>
  <c r="CG134" i="5"/>
  <c r="CF134" i="5"/>
  <c r="CE134" i="5"/>
  <c r="CD134" i="5"/>
  <c r="CC134" i="5"/>
  <c r="CB134" i="5"/>
  <c r="CA134" i="5"/>
  <c r="BZ134" i="5"/>
  <c r="BY134" i="5"/>
  <c r="BW134" i="5"/>
  <c r="BU134" i="5"/>
  <c r="BT134" i="5"/>
  <c r="BO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G134" i="5"/>
  <c r="AE134" i="5"/>
  <c r="AD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K134" i="5"/>
  <c r="I134" i="5"/>
  <c r="H134" i="5"/>
  <c r="CL133" i="5"/>
  <c r="CK133" i="5"/>
  <c r="CJ133" i="5"/>
  <c r="CI133" i="5"/>
  <c r="CH133" i="5"/>
  <c r="CG133" i="5"/>
  <c r="CE133" i="5"/>
  <c r="CC133" i="5"/>
  <c r="CB133" i="5"/>
  <c r="CA133" i="5"/>
  <c r="BZ133" i="5"/>
  <c r="BY133" i="5"/>
  <c r="BX133" i="5"/>
  <c r="BW133" i="5"/>
  <c r="BU133" i="5"/>
  <c r="BT133" i="5"/>
  <c r="AU133" i="5"/>
  <c r="AT133" i="5"/>
  <c r="AS133" i="5"/>
  <c r="AR133" i="5"/>
  <c r="AQ133" i="5"/>
  <c r="AO133" i="5"/>
  <c r="AM133" i="5"/>
  <c r="AL133" i="5"/>
  <c r="AK133" i="5"/>
  <c r="AJ133" i="5"/>
  <c r="AI133" i="5"/>
  <c r="AH133" i="5"/>
  <c r="AG133" i="5"/>
  <c r="AE133" i="5"/>
  <c r="AD133" i="5"/>
  <c r="Y133" i="5"/>
  <c r="X133" i="5"/>
  <c r="W133" i="5"/>
  <c r="U133" i="5"/>
  <c r="T133" i="5"/>
  <c r="S133" i="5"/>
  <c r="Q133" i="5"/>
  <c r="P133" i="5"/>
  <c r="O133" i="5"/>
  <c r="N133" i="5"/>
  <c r="M133" i="5"/>
  <c r="L133" i="5"/>
  <c r="K133" i="5"/>
  <c r="I133" i="5"/>
  <c r="H133" i="5"/>
  <c r="CL132" i="5"/>
  <c r="CK132" i="5"/>
  <c r="CJ132" i="5"/>
  <c r="CI132" i="5"/>
  <c r="CH132" i="5"/>
  <c r="CG132" i="5"/>
  <c r="CF132" i="5"/>
  <c r="CE132" i="5"/>
  <c r="CD132" i="5"/>
  <c r="CC132" i="5"/>
  <c r="CB132" i="5"/>
  <c r="CA132" i="5"/>
  <c r="BZ132" i="5"/>
  <c r="BZ139" i="5" s="1"/>
  <c r="BZ141" i="5" s="1"/>
  <c r="BY132" i="5"/>
  <c r="BX132" i="5"/>
  <c r="BW132" i="5"/>
  <c r="BU132" i="5"/>
  <c r="BT132" i="5"/>
  <c r="BO132" i="5"/>
  <c r="BB132" i="5"/>
  <c r="AV132" i="5"/>
  <c r="AU132" i="5"/>
  <c r="AT132" i="5"/>
  <c r="AS132" i="5"/>
  <c r="AR132" i="5"/>
  <c r="AQ132" i="5"/>
  <c r="AP132" i="5"/>
  <c r="AO132" i="5"/>
  <c r="AN132" i="5"/>
  <c r="AM132" i="5"/>
  <c r="AM139" i="5" s="1"/>
  <c r="AL132" i="5"/>
  <c r="AL139" i="5" s="1"/>
  <c r="AL141" i="5" s="1"/>
  <c r="AK132" i="5"/>
  <c r="AJ132" i="5"/>
  <c r="AI132" i="5"/>
  <c r="AH132" i="5"/>
  <c r="AG132" i="5"/>
  <c r="AE132" i="5"/>
  <c r="AD132" i="5"/>
  <c r="Y132" i="5"/>
  <c r="X132" i="5"/>
  <c r="W132" i="5"/>
  <c r="V132" i="5"/>
  <c r="U132" i="5"/>
  <c r="T132" i="5"/>
  <c r="S132" i="5"/>
  <c r="M132" i="5"/>
  <c r="L132" i="5"/>
  <c r="I132" i="5"/>
  <c r="H132" i="5"/>
  <c r="CL128" i="5"/>
  <c r="CK128" i="5"/>
  <c r="CJ128" i="5"/>
  <c r="CI128" i="5"/>
  <c r="CH128" i="5"/>
  <c r="CG128" i="5"/>
  <c r="CF128" i="5"/>
  <c r="CE128" i="5"/>
  <c r="CC128" i="5"/>
  <c r="CB128" i="5"/>
  <c r="CA128" i="5"/>
  <c r="BZ128" i="5"/>
  <c r="BY128" i="5"/>
  <c r="BW128" i="5"/>
  <c r="BU128" i="5"/>
  <c r="BT128" i="5"/>
  <c r="AU128" i="5"/>
  <c r="AS128" i="5"/>
  <c r="AR128" i="5"/>
  <c r="AQ128" i="5"/>
  <c r="AO128" i="5"/>
  <c r="AM128" i="5"/>
  <c r="AL128" i="5"/>
  <c r="AK128" i="5"/>
  <c r="AJ128" i="5"/>
  <c r="AI128" i="5"/>
  <c r="AG128" i="5"/>
  <c r="AE128" i="5"/>
  <c r="Y128" i="5"/>
  <c r="X128" i="5"/>
  <c r="W128" i="5"/>
  <c r="T128" i="5"/>
  <c r="S128" i="5"/>
  <c r="M128" i="5"/>
  <c r="L128" i="5"/>
  <c r="I128" i="5"/>
  <c r="H128" i="5"/>
  <c r="DF127" i="5"/>
  <c r="DE127" i="5"/>
  <c r="DD127" i="5"/>
  <c r="DC127" i="5"/>
  <c r="DB127" i="5"/>
  <c r="DA127" i="5"/>
  <c r="CZ127" i="5"/>
  <c r="CY127" i="5"/>
  <c r="CX127" i="5"/>
  <c r="CW127" i="5"/>
  <c r="CV127" i="5"/>
  <c r="CU127" i="5"/>
  <c r="CT127" i="5"/>
  <c r="CR127" i="5"/>
  <c r="CQ127" i="5"/>
  <c r="CP127" i="5"/>
  <c r="CO127" i="5"/>
  <c r="BX127" i="5"/>
  <c r="BP127" i="5"/>
  <c r="BN127" i="5"/>
  <c r="BM127" i="5"/>
  <c r="BL127" i="5"/>
  <c r="BK127" i="5"/>
  <c r="BJ127" i="5"/>
  <c r="BI127" i="5"/>
  <c r="BH127" i="5"/>
  <c r="BG127" i="5"/>
  <c r="BF127" i="5"/>
  <c r="BE127" i="5"/>
  <c r="BD127" i="5"/>
  <c r="BB127" i="5"/>
  <c r="BA127" i="5"/>
  <c r="AZ127" i="5"/>
  <c r="AY127" i="5"/>
  <c r="AH127" i="5"/>
  <c r="Z127" i="5"/>
  <c r="DG126" i="5"/>
  <c r="DF126" i="5"/>
  <c r="DE126" i="5"/>
  <c r="DD126" i="5"/>
  <c r="DC126" i="5"/>
  <c r="DB126" i="5"/>
  <c r="DA126" i="5"/>
  <c r="CZ126" i="5"/>
  <c r="CY126" i="5"/>
  <c r="CX126" i="5"/>
  <c r="CW126" i="5"/>
  <c r="CV126" i="5"/>
  <c r="CU126" i="5"/>
  <c r="CT126" i="5"/>
  <c r="CR126" i="5"/>
  <c r="CQ126" i="5"/>
  <c r="CP126" i="5"/>
  <c r="CO126" i="5"/>
  <c r="BX126" i="5"/>
  <c r="BQ126" i="5"/>
  <c r="BP126" i="5"/>
  <c r="BN126" i="5"/>
  <c r="BM126" i="5"/>
  <c r="BL126" i="5"/>
  <c r="BK126" i="5"/>
  <c r="BJ126" i="5"/>
  <c r="BI126" i="5"/>
  <c r="BH126" i="5"/>
  <c r="BG126" i="5"/>
  <c r="BF126" i="5"/>
  <c r="BE126" i="5"/>
  <c r="BD126" i="5"/>
  <c r="BB126" i="5"/>
  <c r="BA126" i="5"/>
  <c r="AZ126" i="5"/>
  <c r="AY126" i="5"/>
  <c r="AH126" i="5"/>
  <c r="G126" i="5"/>
  <c r="DG125" i="5"/>
  <c r="DF125" i="5"/>
  <c r="DE125" i="5"/>
  <c r="DD125" i="5"/>
  <c r="DC125" i="5"/>
  <c r="DB125" i="5"/>
  <c r="DA125" i="5"/>
  <c r="CZ125" i="5"/>
  <c r="CY125" i="5"/>
  <c r="CX125" i="5"/>
  <c r="CW125" i="5"/>
  <c r="CV125" i="5"/>
  <c r="CU125" i="5"/>
  <c r="CT125" i="5"/>
  <c r="CS125" i="5"/>
  <c r="CN125" i="5" s="1"/>
  <c r="CR125" i="5"/>
  <c r="CQ125" i="5"/>
  <c r="CP125" i="5"/>
  <c r="CO125" i="5"/>
  <c r="BX125" i="5"/>
  <c r="BS125" i="5" s="1"/>
  <c r="BQ125" i="5"/>
  <c r="BP125" i="5"/>
  <c r="BN125" i="5"/>
  <c r="BM125" i="5"/>
  <c r="BL125" i="5"/>
  <c r="BK125" i="5"/>
  <c r="BJ125" i="5"/>
  <c r="BI125" i="5"/>
  <c r="BH125" i="5"/>
  <c r="BG125" i="5"/>
  <c r="BF125" i="5"/>
  <c r="BE125" i="5"/>
  <c r="BD125" i="5"/>
  <c r="BB125" i="5"/>
  <c r="BA125" i="5"/>
  <c r="AZ125" i="5"/>
  <c r="AY125" i="5"/>
  <c r="AH125" i="5"/>
  <c r="G125" i="5"/>
  <c r="DG124" i="5"/>
  <c r="DF124" i="5"/>
  <c r="DE124" i="5"/>
  <c r="DD124" i="5"/>
  <c r="DC124" i="5"/>
  <c r="DB124" i="5"/>
  <c r="DA124" i="5"/>
  <c r="CZ124" i="5"/>
  <c r="CY124" i="5"/>
  <c r="CX124" i="5"/>
  <c r="CW124" i="5"/>
  <c r="CV124" i="5"/>
  <c r="CU124" i="5"/>
  <c r="CT124" i="5"/>
  <c r="CS124" i="5"/>
  <c r="CR124" i="5"/>
  <c r="CQ124" i="5"/>
  <c r="CP124" i="5"/>
  <c r="CO124" i="5"/>
  <c r="BS124" i="5"/>
  <c r="BR124" i="5"/>
  <c r="CM124" i="5" s="1"/>
  <c r="BQ124" i="5"/>
  <c r="BP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Z124" i="5"/>
  <c r="AY124" i="5"/>
  <c r="AC124" i="5"/>
  <c r="G124" i="5"/>
  <c r="DG123" i="5"/>
  <c r="DF123" i="5"/>
  <c r="DE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CR123" i="5"/>
  <c r="CQ123" i="5"/>
  <c r="CP123" i="5"/>
  <c r="CO123" i="5"/>
  <c r="BS123" i="5"/>
  <c r="BQ123" i="5"/>
  <c r="BP123" i="5"/>
  <c r="BN123" i="5"/>
  <c r="BM123" i="5"/>
  <c r="BL123" i="5"/>
  <c r="BK123" i="5"/>
  <c r="BJ123" i="5"/>
  <c r="BI123" i="5"/>
  <c r="BH123" i="5"/>
  <c r="BG123" i="5"/>
  <c r="BF123" i="5"/>
  <c r="BE123" i="5"/>
  <c r="BD123" i="5"/>
  <c r="BB123" i="5"/>
  <c r="BA123" i="5"/>
  <c r="AZ123" i="5"/>
  <c r="AY123" i="5"/>
  <c r="AH123" i="5"/>
  <c r="G123" i="5"/>
  <c r="DG122" i="5"/>
  <c r="DF122" i="5"/>
  <c r="DE122" i="5"/>
  <c r="DD122" i="5"/>
  <c r="DC122" i="5"/>
  <c r="DB122" i="5"/>
  <c r="DA122" i="5"/>
  <c r="CZ122" i="5"/>
  <c r="CY122" i="5"/>
  <c r="CX122" i="5"/>
  <c r="CW122" i="5"/>
  <c r="CV122" i="5"/>
  <c r="CU122" i="5"/>
  <c r="CT122" i="5"/>
  <c r="CR122" i="5"/>
  <c r="CQ122" i="5"/>
  <c r="CP122" i="5"/>
  <c r="CO122" i="5"/>
  <c r="BX122" i="5"/>
  <c r="BQ122" i="5"/>
  <c r="BP122" i="5"/>
  <c r="BN122" i="5"/>
  <c r="BM122" i="5"/>
  <c r="BL122" i="5"/>
  <c r="BK122" i="5"/>
  <c r="BJ122" i="5"/>
  <c r="BI122" i="5"/>
  <c r="BH122" i="5"/>
  <c r="BG122" i="5"/>
  <c r="BF122" i="5"/>
  <c r="BE122" i="5"/>
  <c r="BD122" i="5"/>
  <c r="BB122" i="5"/>
  <c r="BA122" i="5"/>
  <c r="AZ122" i="5"/>
  <c r="AY122" i="5"/>
  <c r="AH122" i="5"/>
  <c r="G122" i="5"/>
  <c r="DE121" i="5"/>
  <c r="DE138" i="5" s="1"/>
  <c r="DB121" i="5"/>
  <c r="DB138" i="5" s="1"/>
  <c r="BS121" i="5"/>
  <c r="AT121" i="5"/>
  <c r="AC121" i="5" s="1"/>
  <c r="U121" i="5"/>
  <c r="U138" i="5" s="1"/>
  <c r="G121" i="5"/>
  <c r="G138" i="5" s="1"/>
  <c r="DG120" i="5"/>
  <c r="DF120" i="5"/>
  <c r="DE120" i="5"/>
  <c r="DD120" i="5"/>
  <c r="DC120" i="5"/>
  <c r="DB120" i="5"/>
  <c r="CZ120" i="5"/>
  <c r="CY120" i="5"/>
  <c r="CX120" i="5"/>
  <c r="CW120" i="5"/>
  <c r="CV120" i="5"/>
  <c r="CU120" i="5"/>
  <c r="CT120" i="5"/>
  <c r="CS120" i="5"/>
  <c r="CR120" i="5"/>
  <c r="CQ120" i="5"/>
  <c r="CP120" i="5"/>
  <c r="CO120" i="5"/>
  <c r="CF120" i="5"/>
  <c r="BQ120" i="5"/>
  <c r="BP120" i="5"/>
  <c r="BO120" i="5"/>
  <c r="BN120" i="5"/>
  <c r="BM120" i="5"/>
  <c r="BL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P120" i="5"/>
  <c r="AP128" i="5" s="1"/>
  <c r="G120" i="5"/>
  <c r="DG119" i="5"/>
  <c r="DF119" i="5"/>
  <c r="DE119" i="5"/>
  <c r="DD119" i="5"/>
  <c r="DC119" i="5"/>
  <c r="DB119" i="5"/>
  <c r="DA119" i="5"/>
  <c r="CZ119" i="5"/>
  <c r="CY119" i="5"/>
  <c r="CX119" i="5"/>
  <c r="CW119" i="5"/>
  <c r="CV119" i="5"/>
  <c r="CU119" i="5"/>
  <c r="CT119" i="5"/>
  <c r="CS119" i="5"/>
  <c r="CR119" i="5"/>
  <c r="CP119" i="5"/>
  <c r="CO119" i="5"/>
  <c r="BV119" i="5"/>
  <c r="CQ119" i="5" s="1"/>
  <c r="BQ119" i="5"/>
  <c r="BP119" i="5"/>
  <c r="BN119" i="5"/>
  <c r="BL119" i="5"/>
  <c r="BK119" i="5"/>
  <c r="BJ119" i="5"/>
  <c r="BI119" i="5"/>
  <c r="BH119" i="5"/>
  <c r="BG119" i="5"/>
  <c r="BF119" i="5"/>
  <c r="BE119" i="5"/>
  <c r="BD119" i="5"/>
  <c r="BC119" i="5"/>
  <c r="BB119" i="5"/>
  <c r="AZ119" i="5"/>
  <c r="AY119" i="5"/>
  <c r="AC119" i="5"/>
  <c r="V119" i="5"/>
  <c r="J119" i="5"/>
  <c r="J133" i="5" s="1"/>
  <c r="DG118" i="5"/>
  <c r="DF118" i="5"/>
  <c r="DE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R118" i="5"/>
  <c r="CQ118" i="5"/>
  <c r="CP118" i="5"/>
  <c r="CO118" i="5"/>
  <c r="BS118" i="5"/>
  <c r="BQ118" i="5"/>
  <c r="BP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C118" i="5"/>
  <c r="G118" i="5"/>
  <c r="DG117" i="5"/>
  <c r="DF117" i="5"/>
  <c r="DE117" i="5"/>
  <c r="DD117" i="5"/>
  <c r="DC117" i="5"/>
  <c r="DB117" i="5"/>
  <c r="DA117" i="5"/>
  <c r="CZ117" i="5"/>
  <c r="CY117" i="5"/>
  <c r="CX117" i="5"/>
  <c r="CW117" i="5"/>
  <c r="CV117" i="5"/>
  <c r="CU117" i="5"/>
  <c r="CT117" i="5"/>
  <c r="CS117" i="5"/>
  <c r="CR117" i="5"/>
  <c r="CQ117" i="5"/>
  <c r="CP117" i="5"/>
  <c r="CO117" i="5"/>
  <c r="BS117" i="5"/>
  <c r="BQ117" i="5"/>
  <c r="BP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C117" i="5"/>
  <c r="G117" i="5"/>
  <c r="DF116" i="5"/>
  <c r="DE116" i="5"/>
  <c r="DD116" i="5"/>
  <c r="DC116" i="5"/>
  <c r="DB116" i="5"/>
  <c r="DA116" i="5"/>
  <c r="CZ116" i="5"/>
  <c r="CY116" i="5"/>
  <c r="CX116" i="5"/>
  <c r="CW116" i="5"/>
  <c r="CV116" i="5"/>
  <c r="CU116" i="5"/>
  <c r="CT116" i="5"/>
  <c r="CS116" i="5"/>
  <c r="CR116" i="5"/>
  <c r="CQ116" i="5"/>
  <c r="CP116" i="5"/>
  <c r="CO116" i="5"/>
  <c r="BS116" i="5"/>
  <c r="BQ116" i="5"/>
  <c r="BP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C116" i="5"/>
  <c r="Z116" i="5"/>
  <c r="DG115" i="5"/>
  <c r="DF115" i="5"/>
  <c r="DE115" i="5"/>
  <c r="DD115" i="5"/>
  <c r="DC115" i="5"/>
  <c r="DB115" i="5"/>
  <c r="DA115" i="5"/>
  <c r="CZ115" i="5"/>
  <c r="CX115" i="5"/>
  <c r="CW115" i="5"/>
  <c r="CV115" i="5"/>
  <c r="CU115" i="5"/>
  <c r="CT115" i="5"/>
  <c r="CS115" i="5"/>
  <c r="CR115" i="5"/>
  <c r="CP115" i="5"/>
  <c r="CO115" i="5"/>
  <c r="CD115" i="5"/>
  <c r="CY115" i="5" s="1"/>
  <c r="BV115" i="5"/>
  <c r="CQ115" i="5" s="1"/>
  <c r="BP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AZ115" i="5"/>
  <c r="AY115" i="5"/>
  <c r="AV115" i="5"/>
  <c r="AF115" i="5"/>
  <c r="Z115" i="5"/>
  <c r="G115" i="5"/>
  <c r="DG114" i="5"/>
  <c r="DF114" i="5"/>
  <c r="DE114" i="5"/>
  <c r="DD114" i="5"/>
  <c r="DC114" i="5"/>
  <c r="DB114" i="5"/>
  <c r="DA114" i="5"/>
  <c r="CZ114" i="5"/>
  <c r="CY114" i="5"/>
  <c r="CX114" i="5"/>
  <c r="CW114" i="5"/>
  <c r="CV114" i="5"/>
  <c r="CU114" i="5"/>
  <c r="CT114" i="5"/>
  <c r="CS114" i="5"/>
  <c r="CR114" i="5"/>
  <c r="CQ114" i="5"/>
  <c r="CP114" i="5"/>
  <c r="CO114" i="5"/>
  <c r="BS114" i="5"/>
  <c r="BR114" i="5" s="1"/>
  <c r="CM114" i="5" s="1"/>
  <c r="BQ114" i="5"/>
  <c r="BP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AZ114" i="5"/>
  <c r="AY114" i="5"/>
  <c r="AF114" i="5"/>
  <c r="G114" i="5"/>
  <c r="DG113" i="5"/>
  <c r="DF113" i="5"/>
  <c r="DE113" i="5"/>
  <c r="DD113" i="5"/>
  <c r="DC113" i="5"/>
  <c r="DB113" i="5"/>
  <c r="DA113" i="5"/>
  <c r="CZ113" i="5"/>
  <c r="CY113" i="5"/>
  <c r="CX113" i="5"/>
  <c r="CW113" i="5"/>
  <c r="CV113" i="5"/>
  <c r="CU113" i="5"/>
  <c r="CT113" i="5"/>
  <c r="CS113" i="5"/>
  <c r="CR113" i="5"/>
  <c r="CP113" i="5"/>
  <c r="CO113" i="5"/>
  <c r="BV113" i="5"/>
  <c r="BQ113" i="5"/>
  <c r="BP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AZ113" i="5"/>
  <c r="AY113" i="5"/>
  <c r="AF113" i="5"/>
  <c r="BA113" i="5" s="1"/>
  <c r="AC113" i="5"/>
  <c r="G113" i="5"/>
  <c r="DF112" i="5"/>
  <c r="DE112" i="5"/>
  <c r="DD112" i="5"/>
  <c r="DC112" i="5"/>
  <c r="DB112" i="5"/>
  <c r="DA112" i="5"/>
  <c r="CZ112" i="5"/>
  <c r="CX112" i="5"/>
  <c r="CW112" i="5"/>
  <c r="CV112" i="5"/>
  <c r="CU112" i="5"/>
  <c r="CT112" i="5"/>
  <c r="CS112" i="5"/>
  <c r="CR112" i="5"/>
  <c r="CP112" i="5"/>
  <c r="CO112" i="5"/>
  <c r="BV112" i="5"/>
  <c r="BP112" i="5"/>
  <c r="BN112" i="5"/>
  <c r="BM112" i="5"/>
  <c r="BL112" i="5"/>
  <c r="BK112" i="5"/>
  <c r="BJ112" i="5"/>
  <c r="BH112" i="5"/>
  <c r="BG112" i="5"/>
  <c r="BF112" i="5"/>
  <c r="BE112" i="5"/>
  <c r="BD112" i="5"/>
  <c r="BC112" i="5"/>
  <c r="BB112" i="5"/>
  <c r="AZ112" i="5"/>
  <c r="AY112" i="5"/>
  <c r="AN112" i="5"/>
  <c r="AF112" i="5"/>
  <c r="AC112" i="5" s="1"/>
  <c r="Z112" i="5"/>
  <c r="BQ112" i="5" s="1"/>
  <c r="R112" i="5"/>
  <c r="DG111" i="5"/>
  <c r="DF111" i="5"/>
  <c r="DE111" i="5"/>
  <c r="DD111" i="5"/>
  <c r="DC111" i="5"/>
  <c r="DB111" i="5"/>
  <c r="DA111" i="5"/>
  <c r="CZ111" i="5"/>
  <c r="CX111" i="5"/>
  <c r="CW111" i="5"/>
  <c r="CV111" i="5"/>
  <c r="CU111" i="5"/>
  <c r="CT111" i="5"/>
  <c r="CS111" i="5"/>
  <c r="CR111" i="5"/>
  <c r="CQ111" i="5"/>
  <c r="CP111" i="5"/>
  <c r="CO111" i="5"/>
  <c r="BS111" i="5"/>
  <c r="BQ111" i="5"/>
  <c r="BP111" i="5"/>
  <c r="BN111" i="5"/>
  <c r="BM111" i="5"/>
  <c r="BL111" i="5"/>
  <c r="BK111" i="5"/>
  <c r="BJ111" i="5"/>
  <c r="BH111" i="5"/>
  <c r="BG111" i="5"/>
  <c r="BF111" i="5"/>
  <c r="BE111" i="5"/>
  <c r="BD111" i="5"/>
  <c r="BC111" i="5"/>
  <c r="BB111" i="5"/>
  <c r="BA111" i="5"/>
  <c r="AZ111" i="5"/>
  <c r="AY111" i="5"/>
  <c r="AC111" i="5"/>
  <c r="R111" i="5"/>
  <c r="DF110" i="5"/>
  <c r="DE110" i="5"/>
  <c r="DD110" i="5"/>
  <c r="DC110" i="5"/>
  <c r="DB110" i="5"/>
  <c r="DA110" i="5"/>
  <c r="CZ110" i="5"/>
  <c r="CW110" i="5"/>
  <c r="CV110" i="5"/>
  <c r="CU110" i="5"/>
  <c r="CT110" i="5"/>
  <c r="CS110" i="5"/>
  <c r="CR110" i="5"/>
  <c r="CP110" i="5"/>
  <c r="CO110" i="5"/>
  <c r="BV110" i="5"/>
  <c r="CQ110" i="5" s="1"/>
  <c r="BS110" i="5"/>
  <c r="BP110" i="5"/>
  <c r="BN110" i="5"/>
  <c r="BM110" i="5"/>
  <c r="BL110" i="5"/>
  <c r="BK110" i="5"/>
  <c r="BJ110" i="5"/>
  <c r="BG110" i="5"/>
  <c r="BF110" i="5"/>
  <c r="BE110" i="5"/>
  <c r="BD110" i="5"/>
  <c r="BC110" i="5"/>
  <c r="BB110" i="5"/>
  <c r="AZ110" i="5"/>
  <c r="AY110" i="5"/>
  <c r="AF110" i="5"/>
  <c r="Z110" i="5"/>
  <c r="BQ110" i="5" s="1"/>
  <c r="R110" i="5"/>
  <c r="Q110" i="5"/>
  <c r="DF109" i="5"/>
  <c r="DE109" i="5"/>
  <c r="DD109" i="5"/>
  <c r="DC109" i="5"/>
  <c r="DB109" i="5"/>
  <c r="DA109" i="5"/>
  <c r="CZ109" i="5"/>
  <c r="CX109" i="5"/>
  <c r="CT109" i="5"/>
  <c r="CS109" i="5"/>
  <c r="CP109" i="5"/>
  <c r="CO109" i="5"/>
  <c r="BV109" i="5"/>
  <c r="BS109" i="5" s="1"/>
  <c r="BP109" i="5"/>
  <c r="BN109" i="5"/>
  <c r="BM109" i="5"/>
  <c r="BL109" i="5"/>
  <c r="BK109" i="5"/>
  <c r="BJ109" i="5"/>
  <c r="BH109" i="5"/>
  <c r="BD109" i="5"/>
  <c r="BC109" i="5"/>
  <c r="BB109" i="5"/>
  <c r="AZ109" i="5"/>
  <c r="AY109" i="5"/>
  <c r="AF109" i="5"/>
  <c r="AC109" i="5" s="1"/>
  <c r="Z109" i="5"/>
  <c r="BQ109" i="5" s="1"/>
  <c r="R109" i="5"/>
  <c r="P109" i="5"/>
  <c r="BG109" i="5" s="1"/>
  <c r="O109" i="5"/>
  <c r="BF109" i="5" s="1"/>
  <c r="N109" i="5"/>
  <c r="N132" i="5" s="1"/>
  <c r="K109" i="5"/>
  <c r="K132" i="5" s="1"/>
  <c r="J109" i="5"/>
  <c r="CL108" i="5"/>
  <c r="CK108" i="5"/>
  <c r="CJ108" i="5"/>
  <c r="CG108" i="5"/>
  <c r="CF108" i="5"/>
  <c r="CE108" i="5"/>
  <c r="CD108" i="5"/>
  <c r="CC108" i="5"/>
  <c r="CB108" i="5"/>
  <c r="CA108" i="5"/>
  <c r="BY108" i="5"/>
  <c r="BX108" i="5"/>
  <c r="BV108" i="5"/>
  <c r="BU108" i="5"/>
  <c r="BT108" i="5"/>
  <c r="AU108" i="5"/>
  <c r="AT108" i="5"/>
  <c r="AR108" i="5"/>
  <c r="AQ108" i="5"/>
  <c r="AP108" i="5"/>
  <c r="AO108" i="5"/>
  <c r="AN108" i="5"/>
  <c r="AM108" i="5"/>
  <c r="AL108" i="5"/>
  <c r="AK108" i="5"/>
  <c r="AJ108" i="5"/>
  <c r="AI108" i="5"/>
  <c r="AG108" i="5"/>
  <c r="Y108" i="5"/>
  <c r="X108" i="5"/>
  <c r="W108" i="5"/>
  <c r="U108" i="5"/>
  <c r="T108" i="5"/>
  <c r="S108" i="5"/>
  <c r="R108" i="5"/>
  <c r="Q108" i="5"/>
  <c r="P108" i="5"/>
  <c r="O108" i="5"/>
  <c r="N108" i="5"/>
  <c r="M108" i="5"/>
  <c r="L108" i="5"/>
  <c r="K108" i="5"/>
  <c r="I108" i="5"/>
  <c r="H108" i="5"/>
  <c r="DG107" i="5"/>
  <c r="DF107" i="5"/>
  <c r="DE107" i="5"/>
  <c r="DD107" i="5"/>
  <c r="DB107" i="5"/>
  <c r="DA107" i="5"/>
  <c r="CZ107" i="5"/>
  <c r="CY107" i="5"/>
  <c r="CX107" i="5"/>
  <c r="CW107" i="5"/>
  <c r="CV107" i="5"/>
  <c r="CU107" i="5"/>
  <c r="CT107" i="5"/>
  <c r="CS107" i="5"/>
  <c r="CR107" i="5"/>
  <c r="CP107" i="5"/>
  <c r="CO107" i="5"/>
  <c r="CH107" i="5"/>
  <c r="CH140" i="5" s="1"/>
  <c r="BQ107" i="5"/>
  <c r="BP107" i="5"/>
  <c r="BN107" i="5"/>
  <c r="BL107" i="5"/>
  <c r="BK107" i="5"/>
  <c r="BJ107" i="5"/>
  <c r="BI107" i="5"/>
  <c r="BH107" i="5"/>
  <c r="BG107" i="5"/>
  <c r="BF107" i="5"/>
  <c r="BE107" i="5"/>
  <c r="BD107" i="5"/>
  <c r="BC107" i="5"/>
  <c r="BB107" i="5"/>
  <c r="AZ107" i="5"/>
  <c r="AY107" i="5"/>
  <c r="AC107" i="5"/>
  <c r="V107" i="5"/>
  <c r="BM107" i="5" s="1"/>
  <c r="J107" i="5"/>
  <c r="BA107" i="5" s="1"/>
  <c r="DG106" i="5"/>
  <c r="DF106" i="5"/>
  <c r="DE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R106" i="5"/>
  <c r="CQ106" i="5"/>
  <c r="CP106" i="5"/>
  <c r="CO106" i="5"/>
  <c r="BS106" i="5"/>
  <c r="BQ106" i="5"/>
  <c r="BP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S106" i="5"/>
  <c r="BN106" i="5" s="1"/>
  <c r="G106" i="5"/>
  <c r="BR106" i="5" s="1"/>
  <c r="CM106" i="5" s="1"/>
  <c r="DG105" i="5"/>
  <c r="DF105" i="5"/>
  <c r="DE105" i="5"/>
  <c r="DD105" i="5"/>
  <c r="DC105" i="5"/>
  <c r="DB105" i="5"/>
  <c r="DA105" i="5"/>
  <c r="CZ105" i="5"/>
  <c r="CY105" i="5"/>
  <c r="CX105" i="5"/>
  <c r="CW105" i="5"/>
  <c r="CV105" i="5"/>
  <c r="CU105" i="5"/>
  <c r="CT105" i="5"/>
  <c r="CS105" i="5"/>
  <c r="CR105" i="5"/>
  <c r="CQ105" i="5"/>
  <c r="CP105" i="5"/>
  <c r="CO105" i="5"/>
  <c r="BS105" i="5"/>
  <c r="BR105" i="5" s="1"/>
  <c r="CM105" i="5" s="1"/>
  <c r="BQ105" i="5"/>
  <c r="BP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S105" i="5"/>
  <c r="BN105" i="5" s="1"/>
  <c r="G105" i="5"/>
  <c r="DG104" i="5"/>
  <c r="DF104" i="5"/>
  <c r="DE104" i="5"/>
  <c r="DD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CQ104" i="5"/>
  <c r="CP104" i="5"/>
  <c r="CO104" i="5"/>
  <c r="BS104" i="5"/>
  <c r="BQ104" i="5"/>
  <c r="BP104" i="5"/>
  <c r="BM104" i="5"/>
  <c r="BL104" i="5"/>
  <c r="BK104" i="5"/>
  <c r="BJ104" i="5"/>
  <c r="BI104" i="5"/>
  <c r="BH104" i="5"/>
  <c r="BG104" i="5"/>
  <c r="BF104" i="5"/>
  <c r="BE104" i="5"/>
  <c r="BD104" i="5"/>
  <c r="BB104" i="5"/>
  <c r="AY104" i="5"/>
  <c r="AS104" i="5"/>
  <c r="BN104" i="5" s="1"/>
  <c r="AH104" i="5"/>
  <c r="AH108" i="5" s="1"/>
  <c r="AF104" i="5"/>
  <c r="AF140" i="5" s="1"/>
  <c r="AE104" i="5"/>
  <c r="G104" i="5"/>
  <c r="DG103" i="5"/>
  <c r="DF103" i="5"/>
  <c r="DE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Q103" i="5"/>
  <c r="CP103" i="5"/>
  <c r="CO103" i="5"/>
  <c r="BS103" i="5"/>
  <c r="BQ103" i="5"/>
  <c r="BP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C103" i="5"/>
  <c r="G103" i="5"/>
  <c r="DF102" i="5"/>
  <c r="DE102" i="5"/>
  <c r="DC102" i="5"/>
  <c r="DB102" i="5"/>
  <c r="DA102" i="5"/>
  <c r="CZ102" i="5"/>
  <c r="CY102" i="5"/>
  <c r="CX102" i="5"/>
  <c r="CW102" i="5"/>
  <c r="CV102" i="5"/>
  <c r="CU102" i="5"/>
  <c r="CT102" i="5"/>
  <c r="CS102" i="5"/>
  <c r="CR102" i="5"/>
  <c r="CQ102" i="5"/>
  <c r="CP102" i="5"/>
  <c r="CO102" i="5"/>
  <c r="CI102" i="5"/>
  <c r="DD102" i="5" s="1"/>
  <c r="BP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V102" i="5"/>
  <c r="AV140" i="5" s="1"/>
  <c r="AS102" i="5"/>
  <c r="BN102" i="5" s="1"/>
  <c r="Z102" i="5"/>
  <c r="G102" i="5" s="1"/>
  <c r="DF101" i="5"/>
  <c r="DE101" i="5"/>
  <c r="DC101" i="5"/>
  <c r="DB101" i="5"/>
  <c r="DA101" i="5"/>
  <c r="CZ101" i="5"/>
  <c r="CY101" i="5"/>
  <c r="CX101" i="5"/>
  <c r="CW101" i="5"/>
  <c r="CV101" i="5"/>
  <c r="CU101" i="5"/>
  <c r="CT101" i="5"/>
  <c r="CS101" i="5"/>
  <c r="CR101" i="5"/>
  <c r="CQ101" i="5"/>
  <c r="CP101" i="5"/>
  <c r="CO101" i="5"/>
  <c r="CI101" i="5"/>
  <c r="BP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S101" i="5"/>
  <c r="BN101" i="5" s="1"/>
  <c r="Z101" i="5"/>
  <c r="DG100" i="5"/>
  <c r="DF100" i="5"/>
  <c r="DE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CR100" i="5"/>
  <c r="CQ100" i="5"/>
  <c r="CP100" i="5"/>
  <c r="CO100" i="5"/>
  <c r="BS100" i="5"/>
  <c r="BQ100" i="5"/>
  <c r="BP100" i="5"/>
  <c r="BO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S100" i="5"/>
  <c r="BN100" i="5" s="1"/>
  <c r="AC100" i="5"/>
  <c r="G100" i="5"/>
  <c r="DG99" i="5"/>
  <c r="DF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S99" i="5"/>
  <c r="CR99" i="5"/>
  <c r="CQ99" i="5"/>
  <c r="CP99" i="5"/>
  <c r="CO99" i="5"/>
  <c r="BS99" i="5"/>
  <c r="BQ99" i="5"/>
  <c r="BP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C99" i="5"/>
  <c r="G99" i="5"/>
  <c r="DG98" i="5"/>
  <c r="DF98" i="5"/>
  <c r="DE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Q98" i="5"/>
  <c r="CP98" i="5"/>
  <c r="CO98" i="5"/>
  <c r="CI98" i="5"/>
  <c r="DD98" i="5" s="1"/>
  <c r="BS98" i="5"/>
  <c r="BQ98" i="5"/>
  <c r="BP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S98" i="5"/>
  <c r="BN98" i="5" s="1"/>
  <c r="AC98" i="5"/>
  <c r="G98" i="5"/>
  <c r="DG97" i="5"/>
  <c r="DF97" i="5"/>
  <c r="DE97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P97" i="5"/>
  <c r="CO97" i="5"/>
  <c r="CI97" i="5"/>
  <c r="DD97" i="5" s="1"/>
  <c r="BS97" i="5"/>
  <c r="BQ97" i="5"/>
  <c r="BP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S97" i="5"/>
  <c r="BN97" i="5" s="1"/>
  <c r="G97" i="5"/>
  <c r="DF96" i="5"/>
  <c r="DE96" i="5"/>
  <c r="DD96" i="5"/>
  <c r="DC96" i="5"/>
  <c r="DB96" i="5"/>
  <c r="DA96" i="5"/>
  <c r="CZ96" i="5"/>
  <c r="CY96" i="5"/>
  <c r="CX96" i="5"/>
  <c r="CW96" i="5"/>
  <c r="CV96" i="5"/>
  <c r="CU96" i="5"/>
  <c r="CT96" i="5"/>
  <c r="CS96" i="5"/>
  <c r="CR96" i="5"/>
  <c r="CQ96" i="5"/>
  <c r="CP96" i="5"/>
  <c r="CO96" i="5"/>
  <c r="BS96" i="5"/>
  <c r="BP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C96" i="5"/>
  <c r="Z96" i="5"/>
  <c r="DG95" i="5"/>
  <c r="DF95" i="5"/>
  <c r="DE95" i="5"/>
  <c r="DD95" i="5"/>
  <c r="DC95" i="5"/>
  <c r="DB95" i="5"/>
  <c r="DA95" i="5"/>
  <c r="CZ95" i="5"/>
  <c r="CY95" i="5"/>
  <c r="CX95" i="5"/>
  <c r="CW95" i="5"/>
  <c r="CV95" i="5"/>
  <c r="CU95" i="5"/>
  <c r="CT95" i="5"/>
  <c r="CS95" i="5"/>
  <c r="CR95" i="5"/>
  <c r="CQ95" i="5"/>
  <c r="CP95" i="5"/>
  <c r="CO95" i="5"/>
  <c r="BS95" i="5"/>
  <c r="BQ95" i="5"/>
  <c r="BP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C95" i="5"/>
  <c r="G95" i="5"/>
  <c r="DG94" i="5"/>
  <c r="DF94" i="5"/>
  <c r="DE94" i="5"/>
  <c r="DC94" i="5"/>
  <c r="DB94" i="5"/>
  <c r="DA94" i="5"/>
  <c r="CZ94" i="5"/>
  <c r="CY94" i="5"/>
  <c r="CX94" i="5"/>
  <c r="CW94" i="5"/>
  <c r="CV94" i="5"/>
  <c r="CU94" i="5"/>
  <c r="CT94" i="5"/>
  <c r="CS94" i="5"/>
  <c r="CR94" i="5"/>
  <c r="CQ94" i="5"/>
  <c r="CP94" i="5"/>
  <c r="CO94" i="5"/>
  <c r="CI94" i="5"/>
  <c r="DD94" i="5" s="1"/>
  <c r="BQ94" i="5"/>
  <c r="BP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S94" i="5"/>
  <c r="BN94" i="5" s="1"/>
  <c r="G94" i="5"/>
  <c r="DG93" i="5"/>
  <c r="DF93" i="5"/>
  <c r="DE93" i="5"/>
  <c r="DC93" i="5"/>
  <c r="DB93" i="5"/>
  <c r="DA93" i="5"/>
  <c r="CZ93" i="5"/>
  <c r="CY93" i="5"/>
  <c r="CX93" i="5"/>
  <c r="CW93" i="5"/>
  <c r="CV93" i="5"/>
  <c r="CU93" i="5"/>
  <c r="CT93" i="5"/>
  <c r="CS93" i="5"/>
  <c r="CR93" i="5"/>
  <c r="CQ93" i="5"/>
  <c r="CP93" i="5"/>
  <c r="CO93" i="5"/>
  <c r="CI93" i="5"/>
  <c r="BS93" i="5" s="1"/>
  <c r="BQ93" i="5"/>
  <c r="BP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S93" i="5"/>
  <c r="BN93" i="5" s="1"/>
  <c r="AC93" i="5"/>
  <c r="AB93" i="5" s="1"/>
  <c r="AW93" i="5" s="1"/>
  <c r="G93" i="5"/>
  <c r="CK91" i="5"/>
  <c r="CJ91" i="5"/>
  <c r="CI91" i="5"/>
  <c r="CH91" i="5"/>
  <c r="CG91" i="5"/>
  <c r="CD91" i="5"/>
  <c r="CC91" i="5"/>
  <c r="CB91" i="5"/>
  <c r="CA91" i="5"/>
  <c r="BZ91" i="5"/>
  <c r="BW91" i="5"/>
  <c r="BV91" i="5"/>
  <c r="BU91" i="5"/>
  <c r="BT91" i="5"/>
  <c r="AU91" i="5"/>
  <c r="AT91" i="5"/>
  <c r="AS91" i="5"/>
  <c r="AR91" i="5"/>
  <c r="AQ91" i="5"/>
  <c r="AN91" i="5"/>
  <c r="AM91" i="5"/>
  <c r="AL91" i="5"/>
  <c r="AK91" i="5"/>
  <c r="AJ91" i="5"/>
  <c r="AG91" i="5"/>
  <c r="AF91" i="5"/>
  <c r="AE91" i="5"/>
  <c r="Y91" i="5"/>
  <c r="X91" i="5"/>
  <c r="W91" i="5"/>
  <c r="V91" i="5"/>
  <c r="U91" i="5"/>
  <c r="T91" i="5"/>
  <c r="S91" i="5"/>
  <c r="R91" i="5"/>
  <c r="Q91" i="5"/>
  <c r="P91" i="5"/>
  <c r="O91" i="5"/>
  <c r="N91" i="5"/>
  <c r="K91" i="5"/>
  <c r="J91" i="5"/>
  <c r="I91" i="5"/>
  <c r="H91" i="5"/>
  <c r="DF90" i="5"/>
  <c r="DE90" i="5"/>
  <c r="DD90" i="5"/>
  <c r="DC90" i="5"/>
  <c r="DB90" i="5"/>
  <c r="DA90" i="5"/>
  <c r="CZ90" i="5"/>
  <c r="CY90" i="5"/>
  <c r="CX90" i="5"/>
  <c r="CW90" i="5"/>
  <c r="CV90" i="5"/>
  <c r="CU90" i="5"/>
  <c r="CT90" i="5"/>
  <c r="CS90" i="5"/>
  <c r="CR90" i="5"/>
  <c r="CQ90" i="5"/>
  <c r="CP90" i="5"/>
  <c r="CO90" i="5"/>
  <c r="BS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Y90" i="5"/>
  <c r="AC90" i="5"/>
  <c r="Z90" i="5"/>
  <c r="DG90" i="5" s="1"/>
  <c r="DG89" i="5"/>
  <c r="DF89" i="5"/>
  <c r="DE89" i="5"/>
  <c r="DD89" i="5"/>
  <c r="DC89" i="5"/>
  <c r="DB89" i="5"/>
  <c r="CZ89" i="5"/>
  <c r="CY89" i="5"/>
  <c r="CX89" i="5"/>
  <c r="CW89" i="5"/>
  <c r="CV89" i="5"/>
  <c r="CU89" i="5"/>
  <c r="CT89" i="5"/>
  <c r="CR89" i="5"/>
  <c r="CQ89" i="5"/>
  <c r="CP89" i="5"/>
  <c r="CO89" i="5"/>
  <c r="BX89" i="5"/>
  <c r="CS89" i="5" s="1"/>
  <c r="BQ89" i="5"/>
  <c r="BP89" i="5"/>
  <c r="BO89" i="5"/>
  <c r="BN89" i="5"/>
  <c r="BM89" i="5"/>
  <c r="BL89" i="5"/>
  <c r="BJ89" i="5"/>
  <c r="BI89" i="5"/>
  <c r="BH89" i="5"/>
  <c r="BG89" i="5"/>
  <c r="BF89" i="5"/>
  <c r="BE89" i="5"/>
  <c r="BD89" i="5"/>
  <c r="BB89" i="5"/>
  <c r="BA89" i="5"/>
  <c r="AZ89" i="5"/>
  <c r="AY89" i="5"/>
  <c r="AP89" i="5"/>
  <c r="BK89" i="5" s="1"/>
  <c r="AH89" i="5"/>
  <c r="BC89" i="5" s="1"/>
  <c r="G89" i="5"/>
  <c r="DG88" i="5"/>
  <c r="DF88" i="5"/>
  <c r="DE88" i="5"/>
  <c r="DD88" i="5"/>
  <c r="DC88" i="5"/>
  <c r="DB88" i="5"/>
  <c r="DA88" i="5"/>
  <c r="CZ88" i="5"/>
  <c r="CY88" i="5"/>
  <c r="CX88" i="5"/>
  <c r="CW88" i="5"/>
  <c r="CV88" i="5"/>
  <c r="CU88" i="5"/>
  <c r="CT88" i="5"/>
  <c r="CS88" i="5"/>
  <c r="CR88" i="5"/>
  <c r="CQ88" i="5"/>
  <c r="CP88" i="5"/>
  <c r="CO88" i="5"/>
  <c r="BS88" i="5"/>
  <c r="BQ88" i="5"/>
  <c r="BP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C88" i="5"/>
  <c r="G88" i="5"/>
  <c r="DG87" i="5"/>
  <c r="DF87" i="5"/>
  <c r="DE87" i="5"/>
  <c r="DD87" i="5"/>
  <c r="DC87" i="5"/>
  <c r="DB87" i="5"/>
  <c r="DA87" i="5"/>
  <c r="CZ87" i="5"/>
  <c r="CY87" i="5"/>
  <c r="CX87" i="5"/>
  <c r="CW87" i="5"/>
  <c r="CV87" i="5"/>
  <c r="CU87" i="5"/>
  <c r="CT87" i="5"/>
  <c r="CS87" i="5"/>
  <c r="CR87" i="5"/>
  <c r="CQ87" i="5"/>
  <c r="CP87" i="5"/>
  <c r="CO87" i="5"/>
  <c r="BS87" i="5"/>
  <c r="BQ87" i="5"/>
  <c r="BP87" i="5"/>
  <c r="BN87" i="5"/>
  <c r="BM87" i="5"/>
  <c r="BL87" i="5"/>
  <c r="BK87" i="5"/>
  <c r="BJ87" i="5"/>
  <c r="BI87" i="5"/>
  <c r="BH87" i="5"/>
  <c r="BG87" i="5"/>
  <c r="BF87" i="5"/>
  <c r="BE87" i="5"/>
  <c r="BD87" i="5"/>
  <c r="BB87" i="5"/>
  <c r="BA87" i="5"/>
  <c r="AZ87" i="5"/>
  <c r="AY87" i="5"/>
  <c r="AH87" i="5"/>
  <c r="G87" i="5"/>
  <c r="DG86" i="5"/>
  <c r="DF86" i="5"/>
  <c r="DE86" i="5"/>
  <c r="DD86" i="5"/>
  <c r="DC86" i="5"/>
  <c r="DB86" i="5"/>
  <c r="DA86" i="5"/>
  <c r="CZ86" i="5"/>
  <c r="CY86" i="5"/>
  <c r="CX86" i="5"/>
  <c r="CW86" i="5"/>
  <c r="CV86" i="5"/>
  <c r="CU86" i="5"/>
  <c r="CT86" i="5"/>
  <c r="CR86" i="5"/>
  <c r="CQ86" i="5"/>
  <c r="CP86" i="5"/>
  <c r="CO86" i="5"/>
  <c r="BX86" i="5"/>
  <c r="BS86" i="5" s="1"/>
  <c r="BQ86" i="5"/>
  <c r="BP86" i="5"/>
  <c r="BN86" i="5"/>
  <c r="BM86" i="5"/>
  <c r="BL86" i="5"/>
  <c r="BK86" i="5"/>
  <c r="BJ86" i="5"/>
  <c r="BI86" i="5"/>
  <c r="BH86" i="5"/>
  <c r="BG86" i="5"/>
  <c r="BF86" i="5"/>
  <c r="BE86" i="5"/>
  <c r="BD86" i="5"/>
  <c r="BB86" i="5"/>
  <c r="BA86" i="5"/>
  <c r="AZ86" i="5"/>
  <c r="AY86" i="5"/>
  <c r="AH86" i="5"/>
  <c r="G86" i="5"/>
  <c r="DG85" i="5"/>
  <c r="DF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S85" i="5"/>
  <c r="CR85" i="5"/>
  <c r="CQ85" i="5"/>
  <c r="CP85" i="5"/>
  <c r="CO85" i="5"/>
  <c r="BS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C85" i="5"/>
  <c r="G85" i="5"/>
  <c r="DG84" i="5"/>
  <c r="DF84" i="5"/>
  <c r="DE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CR84" i="5"/>
  <c r="CQ84" i="5"/>
  <c r="CP84" i="5"/>
  <c r="CO84" i="5"/>
  <c r="BS84" i="5"/>
  <c r="BQ84" i="5"/>
  <c r="BP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C84" i="5"/>
  <c r="G84" i="5"/>
  <c r="DG83" i="5"/>
  <c r="DF83" i="5"/>
  <c r="DE83" i="5"/>
  <c r="DD83" i="5"/>
  <c r="DC83" i="5"/>
  <c r="DB83" i="5"/>
  <c r="DA83" i="5"/>
  <c r="CZ83" i="5"/>
  <c r="CY83" i="5"/>
  <c r="CX83" i="5"/>
  <c r="CW83" i="5"/>
  <c r="CV83" i="5"/>
  <c r="CU83" i="5"/>
  <c r="CT83" i="5"/>
  <c r="CS83" i="5"/>
  <c r="CR83" i="5"/>
  <c r="CQ83" i="5"/>
  <c r="CP83" i="5"/>
  <c r="CO83" i="5"/>
  <c r="BS83" i="5"/>
  <c r="BQ83" i="5"/>
  <c r="BP83" i="5"/>
  <c r="BO83" i="5"/>
  <c r="BN83" i="5"/>
  <c r="BM83" i="5"/>
  <c r="BL83" i="5"/>
  <c r="BK83" i="5"/>
  <c r="BJ83" i="5"/>
  <c r="BI83" i="5"/>
  <c r="BH83" i="5"/>
  <c r="BG83" i="5"/>
  <c r="BF83" i="5"/>
  <c r="BE83" i="5"/>
  <c r="BD83" i="5"/>
  <c r="BB83" i="5"/>
  <c r="BA83" i="5"/>
  <c r="AZ83" i="5"/>
  <c r="AY83" i="5"/>
  <c r="AH83" i="5"/>
  <c r="BC83" i="5" s="1"/>
  <c r="G83" i="5"/>
  <c r="DG82" i="5"/>
  <c r="DF82" i="5"/>
  <c r="DE82" i="5"/>
  <c r="DD82" i="5"/>
  <c r="DC82" i="5"/>
  <c r="DB82" i="5"/>
  <c r="DA82" i="5"/>
  <c r="CZ82" i="5"/>
  <c r="CY82" i="5"/>
  <c r="CX82" i="5"/>
  <c r="CW82" i="5"/>
  <c r="CV82" i="5"/>
  <c r="CU82" i="5"/>
  <c r="CT82" i="5"/>
  <c r="CS82" i="5"/>
  <c r="CR82" i="5"/>
  <c r="CQ82" i="5"/>
  <c r="CP82" i="5"/>
  <c r="CO82" i="5"/>
  <c r="BS82" i="5"/>
  <c r="BQ82" i="5"/>
  <c r="BP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C82" i="5"/>
  <c r="G82" i="5"/>
  <c r="DG81" i="5"/>
  <c r="DF81" i="5"/>
  <c r="DE81" i="5"/>
  <c r="DD81" i="5"/>
  <c r="DC81" i="5"/>
  <c r="DB81" i="5"/>
  <c r="DA81" i="5"/>
  <c r="CZ81" i="5"/>
  <c r="CY81" i="5"/>
  <c r="CX81" i="5"/>
  <c r="CW81" i="5"/>
  <c r="CV81" i="5"/>
  <c r="CU81" i="5"/>
  <c r="CT81" i="5"/>
  <c r="CS81" i="5"/>
  <c r="CR81" i="5"/>
  <c r="CQ81" i="5"/>
  <c r="CP81" i="5"/>
  <c r="CO81" i="5"/>
  <c r="CN81" i="5" s="1"/>
  <c r="BS81" i="5"/>
  <c r="BQ81" i="5"/>
  <c r="BP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C81" i="5"/>
  <c r="G81" i="5"/>
  <c r="AB81" i="5" s="1"/>
  <c r="AW81" i="5" s="1"/>
  <c r="DG80" i="5"/>
  <c r="DF80" i="5"/>
  <c r="DE80" i="5"/>
  <c r="DD80" i="5"/>
  <c r="DC80" i="5"/>
  <c r="DB80" i="5"/>
  <c r="DA80" i="5"/>
  <c r="CZ80" i="5"/>
  <c r="CY80" i="5"/>
  <c r="CX80" i="5"/>
  <c r="CW80" i="5"/>
  <c r="CV80" i="5"/>
  <c r="CU80" i="5"/>
  <c r="CT80" i="5"/>
  <c r="CS80" i="5"/>
  <c r="CR80" i="5"/>
  <c r="CQ80" i="5"/>
  <c r="CP80" i="5"/>
  <c r="CO80" i="5"/>
  <c r="BS80" i="5"/>
  <c r="BQ80" i="5"/>
  <c r="BP80" i="5"/>
  <c r="BN80" i="5"/>
  <c r="BM80" i="5"/>
  <c r="BL80" i="5"/>
  <c r="BK80" i="5"/>
  <c r="BJ80" i="5"/>
  <c r="BI80" i="5"/>
  <c r="BH80" i="5"/>
  <c r="BG80" i="5"/>
  <c r="BF80" i="5"/>
  <c r="BE80" i="5"/>
  <c r="BD80" i="5"/>
  <c r="BB80" i="5"/>
  <c r="BA80" i="5"/>
  <c r="AZ80" i="5"/>
  <c r="AY80" i="5"/>
  <c r="AH80" i="5"/>
  <c r="BC80" i="5" s="1"/>
  <c r="AC80" i="5"/>
  <c r="G80" i="5"/>
  <c r="BR80" i="5" s="1"/>
  <c r="CM80" i="5" s="1"/>
  <c r="DG79" i="5"/>
  <c r="DF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S79" i="5"/>
  <c r="CR79" i="5"/>
  <c r="CQ79" i="5"/>
  <c r="CP79" i="5"/>
  <c r="CO79" i="5"/>
  <c r="BS79" i="5"/>
  <c r="BQ79" i="5"/>
  <c r="BP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C79" i="5"/>
  <c r="G79" i="5"/>
  <c r="DG78" i="5"/>
  <c r="DF78" i="5"/>
  <c r="DE78" i="5"/>
  <c r="DD78" i="5"/>
  <c r="DC78" i="5"/>
  <c r="DB78" i="5"/>
  <c r="DA78" i="5"/>
  <c r="CZ78" i="5"/>
  <c r="CY78" i="5"/>
  <c r="CX78" i="5"/>
  <c r="CW78" i="5"/>
  <c r="CV78" i="5"/>
  <c r="CU78" i="5"/>
  <c r="CT78" i="5"/>
  <c r="CS78" i="5"/>
  <c r="CR78" i="5"/>
  <c r="CQ78" i="5"/>
  <c r="CP78" i="5"/>
  <c r="CO78" i="5"/>
  <c r="BS78" i="5"/>
  <c r="BR78" i="5"/>
  <c r="CM78" i="5" s="1"/>
  <c r="BQ78" i="5"/>
  <c r="BP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W78" i="5"/>
  <c r="AC78" i="5"/>
  <c r="AB78" i="5" s="1"/>
  <c r="G78" i="5"/>
  <c r="DG77" i="5"/>
  <c r="DD77" i="5"/>
  <c r="DC77" i="5"/>
  <c r="DB77" i="5"/>
  <c r="DA77" i="5"/>
  <c r="CZ77" i="5"/>
  <c r="CY77" i="5"/>
  <c r="CS77" i="5"/>
  <c r="CR77" i="5"/>
  <c r="CQ77" i="5"/>
  <c r="CP77" i="5"/>
  <c r="CO77" i="5"/>
  <c r="BS77" i="5"/>
  <c r="BQ77" i="5"/>
  <c r="BP77" i="5"/>
  <c r="BN77" i="5"/>
  <c r="BM77" i="5"/>
  <c r="BL77" i="5"/>
  <c r="BK77" i="5"/>
  <c r="BJ77" i="5"/>
  <c r="BI77" i="5"/>
  <c r="BC77" i="5"/>
  <c r="BB77" i="5"/>
  <c r="BA77" i="5"/>
  <c r="AZ77" i="5"/>
  <c r="AY77" i="5"/>
  <c r="AC77" i="5"/>
  <c r="AB77" i="5" s="1"/>
  <c r="AW77" i="5" s="1"/>
  <c r="G77" i="5"/>
  <c r="DG76" i="5"/>
  <c r="DD76" i="5"/>
  <c r="DC76" i="5"/>
  <c r="DB76" i="5"/>
  <c r="DA76" i="5"/>
  <c r="CZ76" i="5"/>
  <c r="CY76" i="5"/>
  <c r="CR76" i="5"/>
  <c r="CQ76" i="5"/>
  <c r="CP76" i="5"/>
  <c r="CO76" i="5"/>
  <c r="BS76" i="5"/>
  <c r="BQ76" i="5"/>
  <c r="BP76" i="5"/>
  <c r="BN76" i="5"/>
  <c r="BM76" i="5"/>
  <c r="BL76" i="5"/>
  <c r="BK76" i="5"/>
  <c r="BJ76" i="5"/>
  <c r="BI76" i="5"/>
  <c r="BB76" i="5"/>
  <c r="BA76" i="5"/>
  <c r="AZ76" i="5"/>
  <c r="AY76" i="5"/>
  <c r="AC76" i="5"/>
  <c r="L76" i="5"/>
  <c r="CS76" i="5" s="1"/>
  <c r="DG75" i="5"/>
  <c r="DD75" i="5"/>
  <c r="DC75" i="5"/>
  <c r="DB75" i="5"/>
  <c r="DA75" i="5"/>
  <c r="CZ75" i="5"/>
  <c r="CY75" i="5"/>
  <c r="CS75" i="5"/>
  <c r="CR75" i="5"/>
  <c r="CQ75" i="5"/>
  <c r="CP75" i="5"/>
  <c r="CO75" i="5"/>
  <c r="BS75" i="5"/>
  <c r="BQ75" i="5"/>
  <c r="BP75" i="5"/>
  <c r="BN75" i="5"/>
  <c r="BM75" i="5"/>
  <c r="BK75" i="5"/>
  <c r="BJ75" i="5"/>
  <c r="BI75" i="5"/>
  <c r="BC75" i="5"/>
  <c r="BB75" i="5"/>
  <c r="BA75" i="5"/>
  <c r="AZ75" i="5"/>
  <c r="AY75" i="5"/>
  <c r="AC75" i="5"/>
  <c r="AB75" i="5" s="1"/>
  <c r="AW75" i="5" s="1"/>
  <c r="G75" i="5"/>
  <c r="DG74" i="5"/>
  <c r="DD74" i="5"/>
  <c r="DC74" i="5"/>
  <c r="DB74" i="5"/>
  <c r="DA74" i="5"/>
  <c r="CZ74" i="5"/>
  <c r="CY74" i="5"/>
  <c r="CS74" i="5"/>
  <c r="CR74" i="5"/>
  <c r="CQ74" i="5"/>
  <c r="CP74" i="5"/>
  <c r="CO74" i="5"/>
  <c r="BS74" i="5"/>
  <c r="BQ74" i="5"/>
  <c r="BP74" i="5"/>
  <c r="BN74" i="5"/>
  <c r="BM74" i="5"/>
  <c r="BK74" i="5"/>
  <c r="BJ74" i="5"/>
  <c r="BI74" i="5"/>
  <c r="BC74" i="5"/>
  <c r="BB74" i="5"/>
  <c r="BA74" i="5"/>
  <c r="AZ74" i="5"/>
  <c r="AY74" i="5"/>
  <c r="AC74" i="5"/>
  <c r="AB74" i="5" s="1"/>
  <c r="AW74" i="5" s="1"/>
  <c r="G74" i="5"/>
  <c r="DG73" i="5"/>
  <c r="DF73" i="5"/>
  <c r="DE73" i="5"/>
  <c r="DD73" i="5"/>
  <c r="DC73" i="5"/>
  <c r="DB73" i="5"/>
  <c r="DA73" i="5"/>
  <c r="CZ73" i="5"/>
  <c r="CY73" i="5"/>
  <c r="CX73" i="5"/>
  <c r="CW73" i="5"/>
  <c r="CV73" i="5"/>
  <c r="CU73" i="5"/>
  <c r="CT73" i="5"/>
  <c r="CS73" i="5"/>
  <c r="CR73" i="5"/>
  <c r="CQ73" i="5"/>
  <c r="CP73" i="5"/>
  <c r="CO73" i="5"/>
  <c r="BS73" i="5"/>
  <c r="BQ73" i="5"/>
  <c r="BP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C73" i="5"/>
  <c r="G73" i="5"/>
  <c r="DG72" i="5"/>
  <c r="DF72" i="5"/>
  <c r="DE72" i="5"/>
  <c r="DD72" i="5"/>
  <c r="DC72" i="5"/>
  <c r="DB72" i="5"/>
  <c r="DA72" i="5"/>
  <c r="CZ72" i="5"/>
  <c r="CY72" i="5"/>
  <c r="CX72" i="5"/>
  <c r="CW72" i="5"/>
  <c r="CV72" i="5"/>
  <c r="CU72" i="5"/>
  <c r="CT72" i="5"/>
  <c r="CR72" i="5"/>
  <c r="CQ72" i="5"/>
  <c r="CP72" i="5"/>
  <c r="CO72" i="5"/>
  <c r="BX72" i="5"/>
  <c r="BQ72" i="5"/>
  <c r="BP72" i="5"/>
  <c r="BN72" i="5"/>
  <c r="BM72" i="5"/>
  <c r="BL72" i="5"/>
  <c r="BK72" i="5"/>
  <c r="BJ72" i="5"/>
  <c r="BI72" i="5"/>
  <c r="BH72" i="5"/>
  <c r="BG72" i="5"/>
  <c r="BF72" i="5"/>
  <c r="BE72" i="5"/>
  <c r="BD72" i="5"/>
  <c r="BB72" i="5"/>
  <c r="BA72" i="5"/>
  <c r="AZ72" i="5"/>
  <c r="AY72" i="5"/>
  <c r="AH72" i="5"/>
  <c r="BC72" i="5" s="1"/>
  <c r="AC72" i="5"/>
  <c r="AB72" i="5" s="1"/>
  <c r="AW72" i="5" s="1"/>
  <c r="G72" i="5"/>
  <c r="DG71" i="5"/>
  <c r="DF71" i="5"/>
  <c r="DE71" i="5"/>
  <c r="DD71" i="5"/>
  <c r="DC71" i="5"/>
  <c r="DB71" i="5"/>
  <c r="DA71" i="5"/>
  <c r="CZ71" i="5"/>
  <c r="CY71" i="5"/>
  <c r="CX71" i="5"/>
  <c r="CW71" i="5"/>
  <c r="CV71" i="5"/>
  <c r="CU71" i="5"/>
  <c r="CT71" i="5"/>
  <c r="CR71" i="5"/>
  <c r="CQ71" i="5"/>
  <c r="CP71" i="5"/>
  <c r="CO71" i="5"/>
  <c r="BS71" i="5"/>
  <c r="BQ71" i="5"/>
  <c r="BP71" i="5"/>
  <c r="BN71" i="5"/>
  <c r="BM71" i="5"/>
  <c r="BL71" i="5"/>
  <c r="BK71" i="5"/>
  <c r="BJ71" i="5"/>
  <c r="BI71" i="5"/>
  <c r="BH71" i="5"/>
  <c r="BG71" i="5"/>
  <c r="BF71" i="5"/>
  <c r="BE71" i="5"/>
  <c r="BD71" i="5"/>
  <c r="BB71" i="5"/>
  <c r="BA71" i="5"/>
  <c r="AZ71" i="5"/>
  <c r="AY71" i="5"/>
  <c r="AC71" i="5"/>
  <c r="L71" i="5"/>
  <c r="DG70" i="5"/>
  <c r="DF70" i="5"/>
  <c r="DE70" i="5"/>
  <c r="DD70" i="5"/>
  <c r="DC70" i="5"/>
  <c r="DB70" i="5"/>
  <c r="DA70" i="5"/>
  <c r="CZ70" i="5"/>
  <c r="CY70" i="5"/>
  <c r="CX70" i="5"/>
  <c r="CW70" i="5"/>
  <c r="CV70" i="5"/>
  <c r="CU70" i="5"/>
  <c r="CT70" i="5"/>
  <c r="CS70" i="5"/>
  <c r="CR70" i="5"/>
  <c r="CQ70" i="5"/>
  <c r="CP70" i="5"/>
  <c r="CO70" i="5"/>
  <c r="BS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B70" i="5"/>
  <c r="BA70" i="5"/>
  <c r="AZ70" i="5"/>
  <c r="AY70" i="5"/>
  <c r="AH70" i="5"/>
  <c r="G70" i="5"/>
  <c r="BR70" i="5" s="1"/>
  <c r="CM70" i="5" s="1"/>
  <c r="DG69" i="5"/>
  <c r="DF69" i="5"/>
  <c r="DE69" i="5"/>
  <c r="DD69" i="5"/>
  <c r="DC69" i="5"/>
  <c r="DB69" i="5"/>
  <c r="DA69" i="5"/>
  <c r="CZ69" i="5"/>
  <c r="CY69" i="5"/>
  <c r="CX69" i="5"/>
  <c r="CW69" i="5"/>
  <c r="CV69" i="5"/>
  <c r="CU69" i="5"/>
  <c r="CT69" i="5"/>
  <c r="CS69" i="5"/>
  <c r="CR69" i="5"/>
  <c r="CQ69" i="5"/>
  <c r="CP69" i="5"/>
  <c r="CO69" i="5"/>
  <c r="BS69" i="5"/>
  <c r="BQ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C69" i="5"/>
  <c r="G69" i="5"/>
  <c r="DF68" i="5"/>
  <c r="DE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R68" i="5"/>
  <c r="CQ68" i="5"/>
  <c r="CP68" i="5"/>
  <c r="CO68" i="5"/>
  <c r="CL68" i="5"/>
  <c r="BP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Y68" i="5"/>
  <c r="AC68" i="5"/>
  <c r="Z68" i="5"/>
  <c r="G68" i="5" s="1"/>
  <c r="AB68" i="5" s="1"/>
  <c r="AW68" i="5" s="1"/>
  <c r="DG67" i="5"/>
  <c r="DF67" i="5"/>
  <c r="DE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CR67" i="5"/>
  <c r="CQ67" i="5"/>
  <c r="CP67" i="5"/>
  <c r="CO67" i="5"/>
  <c r="BS67" i="5"/>
  <c r="BQ67" i="5"/>
  <c r="BP67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/>
  <c r="AC67" i="5"/>
  <c r="G67" i="5"/>
  <c r="DG66" i="5"/>
  <c r="DF66" i="5"/>
  <c r="DE66" i="5"/>
  <c r="DD66" i="5"/>
  <c r="DC66" i="5"/>
  <c r="DB66" i="5"/>
  <c r="DA66" i="5"/>
  <c r="CZ66" i="5"/>
  <c r="CY66" i="5"/>
  <c r="CX66" i="5"/>
  <c r="CW66" i="5"/>
  <c r="CV66" i="5"/>
  <c r="CU66" i="5"/>
  <c r="CT66" i="5"/>
  <c r="CS66" i="5"/>
  <c r="CR66" i="5"/>
  <c r="CQ66" i="5"/>
  <c r="CP66" i="5"/>
  <c r="CO66" i="5"/>
  <c r="BS66" i="5"/>
  <c r="BQ66" i="5"/>
  <c r="BP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C66" i="5"/>
  <c r="G66" i="5"/>
  <c r="DF65" i="5"/>
  <c r="DE65" i="5"/>
  <c r="DD65" i="5"/>
  <c r="DC65" i="5"/>
  <c r="DB65" i="5"/>
  <c r="DA65" i="5"/>
  <c r="CZ65" i="5"/>
  <c r="CY65" i="5"/>
  <c r="CX65" i="5"/>
  <c r="CW65" i="5"/>
  <c r="CV65" i="5"/>
  <c r="CU65" i="5"/>
  <c r="CT65" i="5"/>
  <c r="CS65" i="5"/>
  <c r="CR65" i="5"/>
  <c r="CQ65" i="5"/>
  <c r="CP65" i="5"/>
  <c r="CO65" i="5"/>
  <c r="BS65" i="5"/>
  <c r="BP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C65" i="5"/>
  <c r="Z65" i="5"/>
  <c r="BQ65" i="5" s="1"/>
  <c r="DG64" i="5"/>
  <c r="DF64" i="5"/>
  <c r="DE64" i="5"/>
  <c r="DD64" i="5"/>
  <c r="DC64" i="5"/>
  <c r="DB64" i="5"/>
  <c r="DA64" i="5"/>
  <c r="CY64" i="5"/>
  <c r="CX64" i="5"/>
  <c r="CW64" i="5"/>
  <c r="CV64" i="5"/>
  <c r="CU64" i="5"/>
  <c r="CT64" i="5"/>
  <c r="CR64" i="5"/>
  <c r="CQ64" i="5"/>
  <c r="CP64" i="5"/>
  <c r="CO64" i="5"/>
  <c r="BX64" i="5"/>
  <c r="CE64" i="5" s="1"/>
  <c r="CZ64" i="5" s="1"/>
  <c r="BQ64" i="5"/>
  <c r="BP64" i="5"/>
  <c r="BN64" i="5"/>
  <c r="BM64" i="5"/>
  <c r="BL64" i="5"/>
  <c r="BK64" i="5"/>
  <c r="BI64" i="5"/>
  <c r="BH64" i="5"/>
  <c r="BG64" i="5"/>
  <c r="BF64" i="5"/>
  <c r="BE64" i="5"/>
  <c r="BD64" i="5"/>
  <c r="BB64" i="5"/>
  <c r="BA64" i="5"/>
  <c r="AZ64" i="5"/>
  <c r="AY64" i="5"/>
  <c r="AO64" i="5"/>
  <c r="AH64" i="5"/>
  <c r="L64" i="5"/>
  <c r="DG63" i="5"/>
  <c r="DF63" i="5"/>
  <c r="DE63" i="5"/>
  <c r="DD63" i="5"/>
  <c r="DC63" i="5"/>
  <c r="DB63" i="5"/>
  <c r="DA63" i="5"/>
  <c r="CZ63" i="5"/>
  <c r="CY63" i="5"/>
  <c r="CX63" i="5"/>
  <c r="CW63" i="5"/>
  <c r="CV63" i="5"/>
  <c r="CU63" i="5"/>
  <c r="CT63" i="5"/>
  <c r="CR63" i="5"/>
  <c r="CQ63" i="5"/>
  <c r="CP63" i="5"/>
  <c r="CO63" i="5"/>
  <c r="BS63" i="5"/>
  <c r="BQ63" i="5"/>
  <c r="BP63" i="5"/>
  <c r="BN63" i="5"/>
  <c r="BM63" i="5"/>
  <c r="BL63" i="5"/>
  <c r="BK63" i="5"/>
  <c r="BJ63" i="5"/>
  <c r="BI63" i="5"/>
  <c r="BH63" i="5"/>
  <c r="BG63" i="5"/>
  <c r="BF63" i="5"/>
  <c r="BE63" i="5"/>
  <c r="BD63" i="5"/>
  <c r="BB63" i="5"/>
  <c r="BA63" i="5"/>
  <c r="AZ63" i="5"/>
  <c r="AY63" i="5"/>
  <c r="AC63" i="5"/>
  <c r="L63" i="5"/>
  <c r="G63" i="5" s="1"/>
  <c r="DG62" i="5"/>
  <c r="DF62" i="5"/>
  <c r="DE62" i="5"/>
  <c r="DD62" i="5"/>
  <c r="DC62" i="5"/>
  <c r="DB62" i="5"/>
  <c r="CZ62" i="5"/>
  <c r="CY62" i="5"/>
  <c r="CX62" i="5"/>
  <c r="CW62" i="5"/>
  <c r="CV62" i="5"/>
  <c r="CU62" i="5"/>
  <c r="CT62" i="5"/>
  <c r="CS62" i="5"/>
  <c r="CR62" i="5"/>
  <c r="CQ62" i="5"/>
  <c r="CP62" i="5"/>
  <c r="CO62" i="5"/>
  <c r="CF62" i="5"/>
  <c r="BQ62" i="5"/>
  <c r="BP62" i="5"/>
  <c r="BO62" i="5"/>
  <c r="BN62" i="5"/>
  <c r="BM62" i="5"/>
  <c r="BL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P62" i="5"/>
  <c r="G62" i="5"/>
  <c r="DG61" i="5"/>
  <c r="DF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R61" i="5"/>
  <c r="CQ61" i="5"/>
  <c r="CP61" i="5"/>
  <c r="CO61" i="5"/>
  <c r="BS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C61" i="5"/>
  <c r="G61" i="5"/>
  <c r="AB61" i="5" s="1"/>
  <c r="AW61" i="5" s="1"/>
  <c r="DG60" i="5"/>
  <c r="DF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R60" i="5"/>
  <c r="CQ60" i="5"/>
  <c r="CP60" i="5"/>
  <c r="CO60" i="5"/>
  <c r="BS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C60" i="5"/>
  <c r="G60" i="5"/>
  <c r="AB60" i="5" s="1"/>
  <c r="AW60" i="5" s="1"/>
  <c r="DF59" i="5"/>
  <c r="DE59" i="5"/>
  <c r="DD59" i="5"/>
  <c r="DC59" i="5"/>
  <c r="DB59" i="5"/>
  <c r="DA59" i="5"/>
  <c r="CZ59" i="5"/>
  <c r="CY59" i="5"/>
  <c r="CX59" i="5"/>
  <c r="CW59" i="5"/>
  <c r="CV59" i="5"/>
  <c r="CU59" i="5"/>
  <c r="CS59" i="5"/>
  <c r="CR59" i="5"/>
  <c r="CQ59" i="5"/>
  <c r="CP59" i="5"/>
  <c r="CO59" i="5"/>
  <c r="CL59" i="5"/>
  <c r="BY59" i="5"/>
  <c r="BQ59" i="5"/>
  <c r="BP59" i="5"/>
  <c r="BN59" i="5"/>
  <c r="BM59" i="5"/>
  <c r="BL59" i="5"/>
  <c r="BK59" i="5"/>
  <c r="BJ59" i="5"/>
  <c r="BI59" i="5"/>
  <c r="BH59" i="5"/>
  <c r="BG59" i="5"/>
  <c r="BF59" i="5"/>
  <c r="BE59" i="5"/>
  <c r="BC59" i="5"/>
  <c r="BB59" i="5"/>
  <c r="BA59" i="5"/>
  <c r="AZ59" i="5"/>
  <c r="AY59" i="5"/>
  <c r="AV59" i="5"/>
  <c r="AV137" i="5" s="1"/>
  <c r="AI59" i="5"/>
  <c r="AC59" i="5"/>
  <c r="M59" i="5"/>
  <c r="G59" i="5" s="1"/>
  <c r="CK58" i="5"/>
  <c r="CJ58" i="5"/>
  <c r="CI58" i="5"/>
  <c r="CG58" i="5"/>
  <c r="CD58" i="5"/>
  <c r="CC58" i="5"/>
  <c r="CB58" i="5"/>
  <c r="CA58" i="5"/>
  <c r="BZ58" i="5"/>
  <c r="BY58" i="5"/>
  <c r="BX58" i="5"/>
  <c r="BW58" i="5"/>
  <c r="BU58" i="5"/>
  <c r="BT58" i="5"/>
  <c r="AU58" i="5"/>
  <c r="AT58" i="5"/>
  <c r="AS58" i="5"/>
  <c r="AQ58" i="5"/>
  <c r="AN58" i="5"/>
  <c r="AM58" i="5"/>
  <c r="AL58" i="5"/>
  <c r="AK58" i="5"/>
  <c r="AJ58" i="5"/>
  <c r="AI58" i="5"/>
  <c r="AH58" i="5"/>
  <c r="AG58" i="5"/>
  <c r="AE58" i="5"/>
  <c r="X58" i="5"/>
  <c r="W58" i="5"/>
  <c r="U58" i="5"/>
  <c r="T58" i="5"/>
  <c r="S58" i="5"/>
  <c r="R58" i="5"/>
  <c r="Q58" i="5"/>
  <c r="P58" i="5"/>
  <c r="O58" i="5"/>
  <c r="N58" i="5"/>
  <c r="L58" i="5"/>
  <c r="K58" i="5"/>
  <c r="I58" i="5"/>
  <c r="H58" i="5"/>
  <c r="DF57" i="5"/>
  <c r="DE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R57" i="5"/>
  <c r="CQ57" i="5"/>
  <c r="CP57" i="5"/>
  <c r="CO57" i="5"/>
  <c r="CL57" i="5"/>
  <c r="BS57" i="5" s="1"/>
  <c r="BP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V57" i="5"/>
  <c r="AC57" i="5" s="1"/>
  <c r="Z57" i="5"/>
  <c r="DG56" i="5"/>
  <c r="DF56" i="5"/>
  <c r="DE56" i="5"/>
  <c r="DD56" i="5"/>
  <c r="DB56" i="5"/>
  <c r="DA56" i="5"/>
  <c r="CZ56" i="5"/>
  <c r="CY56" i="5"/>
  <c r="CX56" i="5"/>
  <c r="CW56" i="5"/>
  <c r="CV56" i="5"/>
  <c r="CU56" i="5"/>
  <c r="CS56" i="5"/>
  <c r="CR56" i="5"/>
  <c r="CQ56" i="5"/>
  <c r="CP56" i="5"/>
  <c r="CO56" i="5"/>
  <c r="CH56" i="5"/>
  <c r="BS56" i="5" s="1"/>
  <c r="BQ56" i="5"/>
  <c r="BP56" i="5"/>
  <c r="BN56" i="5"/>
  <c r="BL56" i="5"/>
  <c r="BK56" i="5"/>
  <c r="BJ56" i="5"/>
  <c r="BI56" i="5"/>
  <c r="BH56" i="5"/>
  <c r="BG56" i="5"/>
  <c r="BF56" i="5"/>
  <c r="BE56" i="5"/>
  <c r="BC56" i="5"/>
  <c r="BB56" i="5"/>
  <c r="BA56" i="5"/>
  <c r="AZ56" i="5"/>
  <c r="AY56" i="5"/>
  <c r="AR56" i="5"/>
  <c r="M56" i="5"/>
  <c r="DG55" i="5"/>
  <c r="DF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S55" i="5"/>
  <c r="CR55" i="5"/>
  <c r="CQ55" i="5"/>
  <c r="CP55" i="5"/>
  <c r="CO55" i="5"/>
  <c r="BS55" i="5"/>
  <c r="BQ55" i="5"/>
  <c r="BP55" i="5"/>
  <c r="BN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R55" i="5"/>
  <c r="AC55" i="5" s="1"/>
  <c r="AB55" i="5" s="1"/>
  <c r="AW55" i="5" s="1"/>
  <c r="G55" i="5"/>
  <c r="DG54" i="5"/>
  <c r="DF54" i="5"/>
  <c r="DE54" i="5"/>
  <c r="DD54" i="5"/>
  <c r="DB54" i="5"/>
  <c r="DA54" i="5"/>
  <c r="CZ54" i="5"/>
  <c r="CY54" i="5"/>
  <c r="CX54" i="5"/>
  <c r="CW54" i="5"/>
  <c r="CV54" i="5"/>
  <c r="CU54" i="5"/>
  <c r="CT54" i="5"/>
  <c r="CS54" i="5"/>
  <c r="CR54" i="5"/>
  <c r="CP54" i="5"/>
  <c r="CO54" i="5"/>
  <c r="CH54" i="5"/>
  <c r="BS54" i="5" s="1"/>
  <c r="BQ54" i="5"/>
  <c r="BP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AZ54" i="5"/>
  <c r="AY54" i="5"/>
  <c r="AF54" i="5"/>
  <c r="AC54" i="5" s="1"/>
  <c r="J54" i="5"/>
  <c r="G54" i="5"/>
  <c r="DG53" i="5"/>
  <c r="DF53" i="5"/>
  <c r="DE53" i="5"/>
  <c r="DD53" i="5"/>
  <c r="DB53" i="5"/>
  <c r="DA53" i="5"/>
  <c r="CZ53" i="5"/>
  <c r="CY53" i="5"/>
  <c r="CX53" i="5"/>
  <c r="CW53" i="5"/>
  <c r="CV53" i="5"/>
  <c r="CU53" i="5"/>
  <c r="CT53" i="5"/>
  <c r="CS53" i="5"/>
  <c r="CR53" i="5"/>
  <c r="CQ53" i="5"/>
  <c r="CP53" i="5"/>
  <c r="CO53" i="5"/>
  <c r="CH53" i="5"/>
  <c r="DC53" i="5" s="1"/>
  <c r="BQ53" i="5"/>
  <c r="BP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C53" i="5"/>
  <c r="G53" i="5"/>
  <c r="DF52" i="5"/>
  <c r="DE52" i="5"/>
  <c r="DD52" i="5"/>
  <c r="DC52" i="5"/>
  <c r="DB52" i="5"/>
  <c r="DA52" i="5"/>
  <c r="CZ52" i="5"/>
  <c r="CY52" i="5"/>
  <c r="CX52" i="5"/>
  <c r="CW52" i="5"/>
  <c r="CV52" i="5"/>
  <c r="CU52" i="5"/>
  <c r="CT52" i="5"/>
  <c r="CS52" i="5"/>
  <c r="CR52" i="5"/>
  <c r="CQ52" i="5"/>
  <c r="CP52" i="5"/>
  <c r="CO52" i="5"/>
  <c r="BS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C52" i="5"/>
  <c r="Z52" i="5"/>
  <c r="G52" i="5" s="1"/>
  <c r="AB52" i="5" s="1"/>
  <c r="AW52" i="5" s="1"/>
  <c r="DF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Q51" i="5"/>
  <c r="CP51" i="5"/>
  <c r="CO51" i="5"/>
  <c r="CL51" i="5"/>
  <c r="BQ51" i="5"/>
  <c r="BP51" i="5"/>
  <c r="BN51" i="5"/>
  <c r="BM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C51" i="5"/>
  <c r="G51" i="5"/>
  <c r="DG50" i="5"/>
  <c r="DF50" i="5"/>
  <c r="DE50" i="5"/>
  <c r="DD50" i="5"/>
  <c r="DB50" i="5"/>
  <c r="DA50" i="5"/>
  <c r="CZ50" i="5"/>
  <c r="CY50" i="5"/>
  <c r="CX50" i="5"/>
  <c r="CW50" i="5"/>
  <c r="CV50" i="5"/>
  <c r="CU50" i="5"/>
  <c r="CT50" i="5"/>
  <c r="CS50" i="5"/>
  <c r="CR50" i="5"/>
  <c r="CP50" i="5"/>
  <c r="CO50" i="5"/>
  <c r="CH50" i="5"/>
  <c r="BS50" i="5" s="1"/>
  <c r="BQ50" i="5"/>
  <c r="BP50" i="5"/>
  <c r="BN50" i="5"/>
  <c r="BL50" i="5"/>
  <c r="BK50" i="5"/>
  <c r="BJ50" i="5"/>
  <c r="BI50" i="5"/>
  <c r="BH50" i="5"/>
  <c r="BG50" i="5"/>
  <c r="BF50" i="5"/>
  <c r="BE50" i="5"/>
  <c r="BD50" i="5"/>
  <c r="BC50" i="5"/>
  <c r="BB50" i="5"/>
  <c r="AZ50" i="5"/>
  <c r="AY50" i="5"/>
  <c r="AR50" i="5"/>
  <c r="V50" i="5"/>
  <c r="J50" i="5"/>
  <c r="BA50" i="5" s="1"/>
  <c r="DG49" i="5"/>
  <c r="DF49" i="5"/>
  <c r="DE49" i="5"/>
  <c r="DD49" i="5"/>
  <c r="DC49" i="5"/>
  <c r="DB49" i="5"/>
  <c r="DA49" i="5"/>
  <c r="CZ49" i="5"/>
  <c r="CY49" i="5"/>
  <c r="CX49" i="5"/>
  <c r="CW49" i="5"/>
  <c r="CV49" i="5"/>
  <c r="CU49" i="5"/>
  <c r="CT49" i="5"/>
  <c r="CS49" i="5"/>
  <c r="CR49" i="5"/>
  <c r="CQ49" i="5"/>
  <c r="CP49" i="5"/>
  <c r="CO49" i="5"/>
  <c r="BS49" i="5"/>
  <c r="BQ49" i="5"/>
  <c r="BP49" i="5"/>
  <c r="BN49" i="5"/>
  <c r="BM49" i="5"/>
  <c r="BK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C49" i="5"/>
  <c r="G49" i="5"/>
  <c r="DG48" i="5"/>
  <c r="DF48" i="5"/>
  <c r="DE48" i="5"/>
  <c r="DD48" i="5"/>
  <c r="DC48" i="5"/>
  <c r="DB48" i="5"/>
  <c r="DA48" i="5"/>
  <c r="CZ48" i="5"/>
  <c r="CY48" i="5"/>
  <c r="CX48" i="5"/>
  <c r="CW48" i="5"/>
  <c r="CV48" i="5"/>
  <c r="CU48" i="5"/>
  <c r="CT48" i="5"/>
  <c r="CS48" i="5"/>
  <c r="CR48" i="5"/>
  <c r="CP48" i="5"/>
  <c r="CO48" i="5"/>
  <c r="BV48" i="5"/>
  <c r="CQ48" i="5" s="1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AZ48" i="5"/>
  <c r="AY48" i="5"/>
  <c r="AF48" i="5"/>
  <c r="AC48" i="5" s="1"/>
  <c r="AB48" i="5" s="1"/>
  <c r="AW48" i="5" s="1"/>
  <c r="G48" i="5"/>
  <c r="DG47" i="5"/>
  <c r="DF47" i="5"/>
  <c r="DE47" i="5"/>
  <c r="DD47" i="5"/>
  <c r="DB47" i="5"/>
  <c r="DA47" i="5"/>
  <c r="CZ47" i="5"/>
  <c r="CY47" i="5"/>
  <c r="CX47" i="5"/>
  <c r="CW47" i="5"/>
  <c r="CV47" i="5"/>
  <c r="CU47" i="5"/>
  <c r="CT47" i="5"/>
  <c r="CS47" i="5"/>
  <c r="CR47" i="5"/>
  <c r="CQ47" i="5"/>
  <c r="CP47" i="5"/>
  <c r="CO47" i="5"/>
  <c r="CH47" i="5"/>
  <c r="DC47" i="5" s="1"/>
  <c r="BQ47" i="5"/>
  <c r="BP47" i="5"/>
  <c r="BN47" i="5"/>
  <c r="BM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C47" i="5"/>
  <c r="G47" i="5"/>
  <c r="DG46" i="5"/>
  <c r="DF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CR46" i="5"/>
  <c r="CQ46" i="5"/>
  <c r="CP46" i="5"/>
  <c r="CO46" i="5"/>
  <c r="BS46" i="5"/>
  <c r="BQ46" i="5"/>
  <c r="BP46" i="5"/>
  <c r="BN46" i="5"/>
  <c r="BM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C46" i="5"/>
  <c r="G46" i="5"/>
  <c r="DG45" i="5"/>
  <c r="DF45" i="5"/>
  <c r="DE45" i="5"/>
  <c r="DD45" i="5"/>
  <c r="DC45" i="5"/>
  <c r="DB45" i="5"/>
  <c r="DA45" i="5"/>
  <c r="CZ45" i="5"/>
  <c r="CY45" i="5"/>
  <c r="CX45" i="5"/>
  <c r="CW45" i="5"/>
  <c r="CV45" i="5"/>
  <c r="CU45" i="5"/>
  <c r="CT45" i="5"/>
  <c r="CS45" i="5"/>
  <c r="CR45" i="5"/>
  <c r="CQ45" i="5"/>
  <c r="CP45" i="5"/>
  <c r="CO45" i="5"/>
  <c r="BS45" i="5"/>
  <c r="BQ45" i="5"/>
  <c r="BP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C45" i="5"/>
  <c r="G45" i="5"/>
  <c r="DG44" i="5"/>
  <c r="DF44" i="5"/>
  <c r="DE44" i="5"/>
  <c r="DD44" i="5"/>
  <c r="DB44" i="5"/>
  <c r="DA44" i="5"/>
  <c r="CZ44" i="5"/>
  <c r="CY44" i="5"/>
  <c r="CX44" i="5"/>
  <c r="CW44" i="5"/>
  <c r="CV44" i="5"/>
  <c r="CU44" i="5"/>
  <c r="CT44" i="5"/>
  <c r="CS44" i="5"/>
  <c r="CR44" i="5"/>
  <c r="CQ44" i="5"/>
  <c r="CP44" i="5"/>
  <c r="CO44" i="5"/>
  <c r="CH44" i="5"/>
  <c r="DC44" i="5" s="1"/>
  <c r="BQ44" i="5"/>
  <c r="BP44" i="5"/>
  <c r="BO44" i="5"/>
  <c r="BN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R44" i="5"/>
  <c r="BM44" i="5" s="1"/>
  <c r="G44" i="5"/>
  <c r="DG43" i="5"/>
  <c r="DF43" i="5"/>
  <c r="DE43" i="5"/>
  <c r="DD43" i="5"/>
  <c r="DB43" i="5"/>
  <c r="DA43" i="5"/>
  <c r="CZ43" i="5"/>
  <c r="CY43" i="5"/>
  <c r="CX43" i="5"/>
  <c r="CW43" i="5"/>
  <c r="CV43" i="5"/>
  <c r="CU43" i="5"/>
  <c r="CT43" i="5"/>
  <c r="CS43" i="5"/>
  <c r="CR43" i="5"/>
  <c r="CQ43" i="5"/>
  <c r="CP43" i="5"/>
  <c r="CO43" i="5"/>
  <c r="CH43" i="5"/>
  <c r="BS43" i="5" s="1"/>
  <c r="BQ43" i="5"/>
  <c r="BP43" i="5"/>
  <c r="BN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R43" i="5"/>
  <c r="BM43" i="5" s="1"/>
  <c r="G43" i="5"/>
  <c r="DG42" i="5"/>
  <c r="DF42" i="5"/>
  <c r="DE42" i="5"/>
  <c r="DD42" i="5"/>
  <c r="DB42" i="5"/>
  <c r="DA42" i="5"/>
  <c r="CZ42" i="5"/>
  <c r="CY42" i="5"/>
  <c r="CX42" i="5"/>
  <c r="CW42" i="5"/>
  <c r="CV42" i="5"/>
  <c r="CU42" i="5"/>
  <c r="CT42" i="5"/>
  <c r="CS42" i="5"/>
  <c r="CR42" i="5"/>
  <c r="CQ42" i="5"/>
  <c r="CP42" i="5"/>
  <c r="CO42" i="5"/>
  <c r="CH42" i="5"/>
  <c r="DC42" i="5" s="1"/>
  <c r="BQ42" i="5"/>
  <c r="BP42" i="5"/>
  <c r="BO42" i="5"/>
  <c r="BN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Y42" i="5"/>
  <c r="AR42" i="5"/>
  <c r="BM42" i="5" s="1"/>
  <c r="G42" i="5"/>
  <c r="DG41" i="5"/>
  <c r="DF41" i="5"/>
  <c r="DE41" i="5"/>
  <c r="DD41" i="5"/>
  <c r="DC41" i="5"/>
  <c r="DB41" i="5"/>
  <c r="DA41" i="5"/>
  <c r="CY41" i="5"/>
  <c r="CX41" i="5"/>
  <c r="CW41" i="5"/>
  <c r="CV41" i="5"/>
  <c r="CU41" i="5"/>
  <c r="CT41" i="5"/>
  <c r="CS41" i="5"/>
  <c r="CR41" i="5"/>
  <c r="CQ41" i="5"/>
  <c r="CP41" i="5"/>
  <c r="CO41" i="5"/>
  <c r="CE41" i="5"/>
  <c r="BS41" i="5" s="1"/>
  <c r="BR41" i="5" s="1"/>
  <c r="CM41" i="5" s="1"/>
  <c r="BQ41" i="5"/>
  <c r="BP41" i="5"/>
  <c r="BO41" i="5"/>
  <c r="BN41" i="5"/>
  <c r="BM41" i="5"/>
  <c r="BL41" i="5"/>
  <c r="BK41" i="5"/>
  <c r="BI41" i="5"/>
  <c r="BH41" i="5"/>
  <c r="BG41" i="5"/>
  <c r="BF41" i="5"/>
  <c r="BE41" i="5"/>
  <c r="BD41" i="5"/>
  <c r="BC41" i="5"/>
  <c r="BB41" i="5"/>
  <c r="BA41" i="5"/>
  <c r="AZ41" i="5"/>
  <c r="AY41" i="5"/>
  <c r="AO41" i="5"/>
  <c r="AC41" i="5" s="1"/>
  <c r="G41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CP40" i="5"/>
  <c r="CO40" i="5"/>
  <c r="BS40" i="5"/>
  <c r="BQ40" i="5"/>
  <c r="BP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C40" i="5"/>
  <c r="G40" i="5"/>
  <c r="DG39" i="5"/>
  <c r="DE39" i="5"/>
  <c r="DD39" i="5"/>
  <c r="DC39" i="5"/>
  <c r="DB39" i="5"/>
  <c r="CZ39" i="5"/>
  <c r="CY39" i="5"/>
  <c r="CX39" i="5"/>
  <c r="CW39" i="5"/>
  <c r="CV39" i="5"/>
  <c r="CU39" i="5"/>
  <c r="CT39" i="5"/>
  <c r="CS39" i="5"/>
  <c r="CR39" i="5"/>
  <c r="CQ39" i="5"/>
  <c r="CP39" i="5"/>
  <c r="CO39" i="5"/>
  <c r="CF39" i="5"/>
  <c r="DA39" i="5" s="1"/>
  <c r="BQ39" i="5"/>
  <c r="BN39" i="5"/>
  <c r="BM39" i="5"/>
  <c r="BL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P39" i="5"/>
  <c r="BK39" i="5" s="1"/>
  <c r="Y39" i="5"/>
  <c r="DF38" i="5"/>
  <c r="DE38" i="5"/>
  <c r="DD38" i="5"/>
  <c r="DB38" i="5"/>
  <c r="CZ38" i="5"/>
  <c r="CY38" i="5"/>
  <c r="CX38" i="5"/>
  <c r="CW38" i="5"/>
  <c r="CV38" i="5"/>
  <c r="CU38" i="5"/>
  <c r="CT38" i="5"/>
  <c r="CS38" i="5"/>
  <c r="CR38" i="5"/>
  <c r="CQ38" i="5"/>
  <c r="CP38" i="5"/>
  <c r="CO38" i="5"/>
  <c r="CH38" i="5"/>
  <c r="DC38" i="5" s="1"/>
  <c r="CF38" i="5"/>
  <c r="DA38" i="5" s="1"/>
  <c r="BP38" i="5"/>
  <c r="BN38" i="5"/>
  <c r="BL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R38" i="5"/>
  <c r="BM38" i="5" s="1"/>
  <c r="AP38" i="5"/>
  <c r="AC38" i="5" s="1"/>
  <c r="Z38" i="5"/>
  <c r="G38" i="5" s="1"/>
  <c r="DG37" i="5"/>
  <c r="DF37" i="5"/>
  <c r="DE37" i="5"/>
  <c r="DD37" i="5"/>
  <c r="DC37" i="5"/>
  <c r="DB37" i="5"/>
  <c r="CZ37" i="5"/>
  <c r="CY37" i="5"/>
  <c r="CX37" i="5"/>
  <c r="CW37" i="5"/>
  <c r="CV37" i="5"/>
  <c r="CU37" i="5"/>
  <c r="CT37" i="5"/>
  <c r="CS37" i="5"/>
  <c r="CR37" i="5"/>
  <c r="CQ37" i="5"/>
  <c r="CP37" i="5"/>
  <c r="CO37" i="5"/>
  <c r="CF37" i="5"/>
  <c r="BS37" i="5" s="1"/>
  <c r="BQ37" i="5"/>
  <c r="BP37" i="5"/>
  <c r="BN37" i="5"/>
  <c r="BM37" i="5"/>
  <c r="BL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P37" i="5"/>
  <c r="BK37" i="5" s="1"/>
  <c r="G37" i="5"/>
  <c r="DG36" i="5"/>
  <c r="DF36" i="5"/>
  <c r="DE36" i="5"/>
  <c r="DD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P36" i="5"/>
  <c r="CO36" i="5"/>
  <c r="CH36" i="5"/>
  <c r="DC36" i="5" s="1"/>
  <c r="BQ36" i="5"/>
  <c r="BP36" i="5"/>
  <c r="BO36" i="5"/>
  <c r="BN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R36" i="5"/>
  <c r="AC36" i="5" s="1"/>
  <c r="AB36" i="5" s="1"/>
  <c r="AW36" i="5" s="1"/>
  <c r="G36" i="5"/>
  <c r="DG35" i="5"/>
  <c r="DF35" i="5"/>
  <c r="DE35" i="5"/>
  <c r="DD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O35" i="5"/>
  <c r="CH35" i="5"/>
  <c r="DC35" i="5" s="1"/>
  <c r="BS35" i="5"/>
  <c r="BQ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C35" i="5"/>
  <c r="G35" i="5"/>
  <c r="DG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P34" i="5"/>
  <c r="CO34" i="5"/>
  <c r="BS34" i="5"/>
  <c r="BQ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C34" i="5"/>
  <c r="G34" i="5"/>
  <c r="DG33" i="5"/>
  <c r="DF33" i="5"/>
  <c r="DE33" i="5"/>
  <c r="DD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P33" i="5"/>
  <c r="CO33" i="5"/>
  <c r="CH33" i="5"/>
  <c r="DC33" i="5" s="1"/>
  <c r="BQ33" i="5"/>
  <c r="BN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R33" i="5"/>
  <c r="G33" i="5"/>
  <c r="DG32" i="5"/>
  <c r="DF32" i="5"/>
  <c r="DE32" i="5"/>
  <c r="DD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O32" i="5"/>
  <c r="CH32" i="5"/>
  <c r="DC32" i="5" s="1"/>
  <c r="BQ32" i="5"/>
  <c r="BN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R32" i="5"/>
  <c r="BM32" i="5" s="1"/>
  <c r="G32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R31" i="5"/>
  <c r="CQ31" i="5"/>
  <c r="CP31" i="5"/>
  <c r="CO31" i="5"/>
  <c r="BS31" i="5"/>
  <c r="BR31" i="5" s="1"/>
  <c r="CM31" i="5" s="1"/>
  <c r="BQ31" i="5"/>
  <c r="BN31" i="5"/>
  <c r="BM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C31" i="5"/>
  <c r="AB31" i="5" s="1"/>
  <c r="AW31" i="5" s="1"/>
  <c r="G31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P30" i="5"/>
  <c r="CO30" i="5"/>
  <c r="CL30" i="5"/>
  <c r="BS30" i="5" s="1"/>
  <c r="BN30" i="5"/>
  <c r="BM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V30" i="5"/>
  <c r="G30" i="5"/>
  <c r="DG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P29" i="5"/>
  <c r="CO29" i="5"/>
  <c r="CH29" i="5"/>
  <c r="BS29" i="5"/>
  <c r="BQ29" i="5"/>
  <c r="BN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R29" i="5"/>
  <c r="BM29" i="5" s="1"/>
  <c r="G29" i="5"/>
  <c r="DG28" i="5"/>
  <c r="DF28" i="5"/>
  <c r="DE28" i="5"/>
  <c r="DD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P28" i="5"/>
  <c r="CO28" i="5"/>
  <c r="CH28" i="5"/>
  <c r="BQ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R28" i="5"/>
  <c r="AC28" i="5"/>
  <c r="G28" i="5"/>
  <c r="DG27" i="5"/>
  <c r="DF27" i="5"/>
  <c r="DE27" i="5"/>
  <c r="DD27" i="5"/>
  <c r="DC27" i="5"/>
  <c r="DB27" i="5"/>
  <c r="DA27" i="5"/>
  <c r="CZ27" i="5"/>
  <c r="CY27" i="5"/>
  <c r="CX27" i="5"/>
  <c r="CW27" i="5"/>
  <c r="CV27" i="5"/>
  <c r="CU27" i="5"/>
  <c r="CT27" i="5"/>
  <c r="CS27" i="5"/>
  <c r="CR27" i="5"/>
  <c r="CQ27" i="5"/>
  <c r="CP27" i="5"/>
  <c r="CO27" i="5"/>
  <c r="BS27" i="5"/>
  <c r="BQ27" i="5"/>
  <c r="BN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R27" i="5"/>
  <c r="BM27" i="5" s="1"/>
  <c r="G27" i="5"/>
  <c r="DG26" i="5"/>
  <c r="DF26" i="5"/>
  <c r="DE26" i="5"/>
  <c r="DD26" i="5"/>
  <c r="DC26" i="5"/>
  <c r="DB26" i="5"/>
  <c r="DA26" i="5"/>
  <c r="CZ26" i="5"/>
  <c r="CY26" i="5"/>
  <c r="CX26" i="5"/>
  <c r="CW26" i="5"/>
  <c r="CV26" i="5"/>
  <c r="CU26" i="5"/>
  <c r="CT26" i="5"/>
  <c r="CS26" i="5"/>
  <c r="CR26" i="5"/>
  <c r="CQ26" i="5"/>
  <c r="CP26" i="5"/>
  <c r="CO26" i="5"/>
  <c r="BS26" i="5"/>
  <c r="BQ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C26" i="5"/>
  <c r="AB26" i="5"/>
  <c r="AW26" i="5" s="1"/>
  <c r="G26" i="5"/>
  <c r="DG25" i="5"/>
  <c r="DF25" i="5"/>
  <c r="DE25" i="5"/>
  <c r="DD25" i="5"/>
  <c r="DC25" i="5"/>
  <c r="DB25" i="5"/>
  <c r="DA25" i="5"/>
  <c r="CZ25" i="5"/>
  <c r="CY25" i="5"/>
  <c r="CX25" i="5"/>
  <c r="CW25" i="5"/>
  <c r="CV25" i="5"/>
  <c r="CU25" i="5"/>
  <c r="CT25" i="5"/>
  <c r="CS25" i="5"/>
  <c r="CR25" i="5"/>
  <c r="CQ25" i="5"/>
  <c r="CP25" i="5"/>
  <c r="CO25" i="5"/>
  <c r="BS25" i="5"/>
  <c r="BQ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Y25" i="5"/>
  <c r="AC25" i="5"/>
  <c r="AB25" i="5"/>
  <c r="AW25" i="5" s="1"/>
  <c r="G25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P24" i="5"/>
  <c r="CO24" i="5"/>
  <c r="BS24" i="5"/>
  <c r="BQ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C24" i="5"/>
  <c r="G24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R23" i="5"/>
  <c r="CP23" i="5"/>
  <c r="CO23" i="5"/>
  <c r="BV23" i="5"/>
  <c r="BQ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AZ23" i="5"/>
  <c r="AY23" i="5"/>
  <c r="AF23" i="5"/>
  <c r="BA23" i="5" s="1"/>
  <c r="G23" i="5"/>
  <c r="DG22" i="5"/>
  <c r="DF22" i="5"/>
  <c r="DE22" i="5"/>
  <c r="DD22" i="5"/>
  <c r="DC22" i="5"/>
  <c r="DB22" i="5"/>
  <c r="DA22" i="5"/>
  <c r="CZ22" i="5"/>
  <c r="CY22" i="5"/>
  <c r="CX22" i="5"/>
  <c r="CW22" i="5"/>
  <c r="CV22" i="5"/>
  <c r="CU22" i="5"/>
  <c r="CT22" i="5"/>
  <c r="CS22" i="5"/>
  <c r="CR22" i="5"/>
  <c r="CP22" i="5"/>
  <c r="CO22" i="5"/>
  <c r="BV22" i="5"/>
  <c r="BS22" i="5" s="1"/>
  <c r="BR22" i="5" s="1"/>
  <c r="CM22" i="5" s="1"/>
  <c r="BQ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AZ22" i="5"/>
  <c r="AY22" i="5"/>
  <c r="AF22" i="5"/>
  <c r="BA22" i="5" s="1"/>
  <c r="G22" i="5"/>
  <c r="DG21" i="5"/>
  <c r="DF21" i="5"/>
  <c r="DE21" i="5"/>
  <c r="DD21" i="5"/>
  <c r="DC21" i="5"/>
  <c r="DB21" i="5"/>
  <c r="DA21" i="5"/>
  <c r="CZ21" i="5"/>
  <c r="CY21" i="5"/>
  <c r="CX21" i="5"/>
  <c r="CW21" i="5"/>
  <c r="CV21" i="5"/>
  <c r="CU21" i="5"/>
  <c r="CT21" i="5"/>
  <c r="CS21" i="5"/>
  <c r="CR21" i="5"/>
  <c r="CQ21" i="5"/>
  <c r="CP21" i="5"/>
  <c r="CO21" i="5"/>
  <c r="BS21" i="5"/>
  <c r="BR21" i="5" s="1"/>
  <c r="CM21" i="5" s="1"/>
  <c r="BQ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C21" i="5"/>
  <c r="G21" i="5"/>
  <c r="CK20" i="5"/>
  <c r="CJ20" i="5"/>
  <c r="CI20" i="5"/>
  <c r="CH20" i="5"/>
  <c r="CE20" i="5"/>
  <c r="CD20" i="5"/>
  <c r="CC20" i="5"/>
  <c r="CB20" i="5"/>
  <c r="CA20" i="5"/>
  <c r="BZ20" i="5"/>
  <c r="BZ130" i="5" s="1"/>
  <c r="BW20" i="5"/>
  <c r="BU20" i="5"/>
  <c r="BT20" i="5"/>
  <c r="AU20" i="5"/>
  <c r="AT20" i="5"/>
  <c r="AS20" i="5"/>
  <c r="AR20" i="5"/>
  <c r="AO20" i="5"/>
  <c r="AN20" i="5"/>
  <c r="AM20" i="5"/>
  <c r="AL20" i="5"/>
  <c r="AK20" i="5"/>
  <c r="AJ20" i="5"/>
  <c r="AG20" i="5"/>
  <c r="AE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K20" i="5"/>
  <c r="I20" i="5"/>
  <c r="H20" i="5"/>
  <c r="DG19" i="5"/>
  <c r="DF19" i="5"/>
  <c r="DE19" i="5"/>
  <c r="DD19" i="5"/>
  <c r="DC19" i="5"/>
  <c r="DB19" i="5"/>
  <c r="DA19" i="5"/>
  <c r="CZ19" i="5"/>
  <c r="CY19" i="5"/>
  <c r="CX19" i="5"/>
  <c r="CW19" i="5"/>
  <c r="CV19" i="5"/>
  <c r="CU19" i="5"/>
  <c r="CT19" i="5"/>
  <c r="CR19" i="5"/>
  <c r="CQ19" i="5"/>
  <c r="CP19" i="5"/>
  <c r="CO19" i="5"/>
  <c r="BX19" i="5"/>
  <c r="BS19" i="5" s="1"/>
  <c r="BR19" i="5" s="1"/>
  <c r="CM19" i="5" s="1"/>
  <c r="BQ19" i="5"/>
  <c r="BP19" i="5"/>
  <c r="BN19" i="5"/>
  <c r="BM19" i="5"/>
  <c r="BL19" i="5"/>
  <c r="BK19" i="5"/>
  <c r="BJ19" i="5"/>
  <c r="BI19" i="5"/>
  <c r="BH19" i="5"/>
  <c r="BG19" i="5"/>
  <c r="BF19" i="5"/>
  <c r="BE19" i="5"/>
  <c r="BD19" i="5"/>
  <c r="BB19" i="5"/>
  <c r="BA19" i="5"/>
  <c r="AZ19" i="5"/>
  <c r="AY19" i="5"/>
  <c r="AH19" i="5"/>
  <c r="BC19" i="5" s="1"/>
  <c r="G19" i="5"/>
  <c r="DG18" i="5"/>
  <c r="DF18" i="5"/>
  <c r="DE18" i="5"/>
  <c r="DD18" i="5"/>
  <c r="DC18" i="5"/>
  <c r="DB18" i="5"/>
  <c r="DA18" i="5"/>
  <c r="CZ18" i="5"/>
  <c r="CY18" i="5"/>
  <c r="CX18" i="5"/>
  <c r="CW18" i="5"/>
  <c r="CV18" i="5"/>
  <c r="CU18" i="5"/>
  <c r="CT18" i="5"/>
  <c r="CS18" i="5"/>
  <c r="CR18" i="5"/>
  <c r="CQ18" i="5"/>
  <c r="CP18" i="5"/>
  <c r="CO18" i="5"/>
  <c r="BS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C18" i="5"/>
  <c r="G18" i="5"/>
  <c r="DG17" i="5"/>
  <c r="DF17" i="5"/>
  <c r="DE17" i="5"/>
  <c r="DD17" i="5"/>
  <c r="DC17" i="5"/>
  <c r="DB17" i="5"/>
  <c r="DA17" i="5"/>
  <c r="CZ17" i="5"/>
  <c r="CY17" i="5"/>
  <c r="CX17" i="5"/>
  <c r="CW17" i="5"/>
  <c r="CV17" i="5"/>
  <c r="CU17" i="5"/>
  <c r="CT17" i="5"/>
  <c r="CS17" i="5"/>
  <c r="CR17" i="5"/>
  <c r="CQ17" i="5"/>
  <c r="CP17" i="5"/>
  <c r="CO17" i="5"/>
  <c r="BS17" i="5"/>
  <c r="BQ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W17" i="5"/>
  <c r="AC17" i="5"/>
  <c r="G17" i="5"/>
  <c r="DG16" i="5"/>
  <c r="DF16" i="5"/>
  <c r="DE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CR16" i="5"/>
  <c r="CQ16" i="5"/>
  <c r="CP16" i="5"/>
  <c r="CO16" i="5"/>
  <c r="BS16" i="5"/>
  <c r="BQ16" i="5"/>
  <c r="BP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Y16" i="5"/>
  <c r="AC16" i="5"/>
  <c r="G16" i="5"/>
  <c r="DG15" i="5"/>
  <c r="DF15" i="5"/>
  <c r="DE15" i="5"/>
  <c r="DD15" i="5"/>
  <c r="DC15" i="5"/>
  <c r="DB15" i="5"/>
  <c r="CZ15" i="5"/>
  <c r="CY15" i="5"/>
  <c r="CX15" i="5"/>
  <c r="CW15" i="5"/>
  <c r="CV15" i="5"/>
  <c r="CU15" i="5"/>
  <c r="CT15" i="5"/>
  <c r="CS15" i="5"/>
  <c r="CR15" i="5"/>
  <c r="CQ15" i="5"/>
  <c r="CP15" i="5"/>
  <c r="CO15" i="5"/>
  <c r="CF15" i="5"/>
  <c r="CF136" i="5" s="1"/>
  <c r="BQ15" i="5"/>
  <c r="BP15" i="5"/>
  <c r="BN15" i="5"/>
  <c r="BM15" i="5"/>
  <c r="BL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P15" i="5"/>
  <c r="BK15" i="5" s="1"/>
  <c r="G15" i="5"/>
  <c r="DG14" i="5"/>
  <c r="DF14" i="5"/>
  <c r="DE14" i="5"/>
  <c r="DD14" i="5"/>
  <c r="DC14" i="5"/>
  <c r="DB14" i="5"/>
  <c r="DA14" i="5"/>
  <c r="CZ14" i="5"/>
  <c r="CY14" i="5"/>
  <c r="CX14" i="5"/>
  <c r="CW14" i="5"/>
  <c r="CV14" i="5"/>
  <c r="CU14" i="5"/>
  <c r="CT14" i="5"/>
  <c r="CR14" i="5"/>
  <c r="CQ14" i="5"/>
  <c r="CP14" i="5"/>
  <c r="CO14" i="5"/>
  <c r="BX14" i="5"/>
  <c r="CS14" i="5" s="1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B14" i="5"/>
  <c r="BA14" i="5"/>
  <c r="AZ14" i="5"/>
  <c r="AY14" i="5"/>
  <c r="AH14" i="5"/>
  <c r="G14" i="5"/>
  <c r="DF13" i="5"/>
  <c r="DE13" i="5"/>
  <c r="DD13" i="5"/>
  <c r="DC13" i="5"/>
  <c r="DA13" i="5"/>
  <c r="CZ13" i="5"/>
  <c r="CY13" i="5"/>
  <c r="CX13" i="5"/>
  <c r="CW13" i="5"/>
  <c r="CV13" i="5"/>
  <c r="CU13" i="5"/>
  <c r="CT13" i="5"/>
  <c r="CR13" i="5"/>
  <c r="CQ13" i="5"/>
  <c r="CP13" i="5"/>
  <c r="CO13" i="5"/>
  <c r="CL13" i="5"/>
  <c r="DG13" i="5" s="1"/>
  <c r="CG13" i="5"/>
  <c r="CG20" i="5" s="1"/>
  <c r="BY13" i="5"/>
  <c r="BY136" i="5" s="1"/>
  <c r="BX13" i="5"/>
  <c r="BP13" i="5"/>
  <c r="BN13" i="5"/>
  <c r="BM13" i="5"/>
  <c r="BK13" i="5"/>
  <c r="BJ13" i="5"/>
  <c r="BI13" i="5"/>
  <c r="BH13" i="5"/>
  <c r="BG13" i="5"/>
  <c r="BF13" i="5"/>
  <c r="BE13" i="5"/>
  <c r="BC13" i="5"/>
  <c r="BB13" i="5"/>
  <c r="BA13" i="5"/>
  <c r="AZ13" i="5"/>
  <c r="AY13" i="5"/>
  <c r="AV13" i="5"/>
  <c r="BQ13" i="5" s="1"/>
  <c r="AQ13" i="5"/>
  <c r="AI13" i="5"/>
  <c r="G13" i="5"/>
  <c r="DG12" i="5"/>
  <c r="DF12" i="5"/>
  <c r="DE12" i="5"/>
  <c r="DD12" i="5"/>
  <c r="DC12" i="5"/>
  <c r="DB12" i="5"/>
  <c r="DA12" i="5"/>
  <c r="CZ12" i="5"/>
  <c r="CY12" i="5"/>
  <c r="CX12" i="5"/>
  <c r="CW12" i="5"/>
  <c r="CV12" i="5"/>
  <c r="CU12" i="5"/>
  <c r="CT12" i="5"/>
  <c r="CS12" i="5"/>
  <c r="CR12" i="5"/>
  <c r="CQ12" i="5"/>
  <c r="CP12" i="5"/>
  <c r="CO12" i="5"/>
  <c r="BS12" i="5"/>
  <c r="BQ12" i="5"/>
  <c r="BP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C12" i="5"/>
  <c r="G12" i="5"/>
  <c r="DG11" i="5"/>
  <c r="DF11" i="5"/>
  <c r="DE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CR11" i="5"/>
  <c r="CQ11" i="5"/>
  <c r="CP11" i="5"/>
  <c r="CO11" i="5"/>
  <c r="BS11" i="5"/>
  <c r="BR11" i="5" s="1"/>
  <c r="CM11" i="5" s="1"/>
  <c r="BQ11" i="5"/>
  <c r="BP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C11" i="5"/>
  <c r="G11" i="5"/>
  <c r="DG10" i="5"/>
  <c r="DF10" i="5"/>
  <c r="DE10" i="5"/>
  <c r="DD10" i="5"/>
  <c r="DC10" i="5"/>
  <c r="DB10" i="5"/>
  <c r="DA10" i="5"/>
  <c r="CZ10" i="5"/>
  <c r="CY10" i="5"/>
  <c r="CX10" i="5"/>
  <c r="CW10" i="5"/>
  <c r="CV10" i="5"/>
  <c r="CU10" i="5"/>
  <c r="CT10" i="5"/>
  <c r="CS10" i="5"/>
  <c r="CR10" i="5"/>
  <c r="CQ10" i="5"/>
  <c r="CP10" i="5"/>
  <c r="CO10" i="5"/>
  <c r="BS10" i="5"/>
  <c r="BQ10" i="5"/>
  <c r="BP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C10" i="5"/>
  <c r="G10" i="5"/>
  <c r="DF9" i="5"/>
  <c r="DE9" i="5"/>
  <c r="DD9" i="5"/>
  <c r="DC9" i="5"/>
  <c r="DB9" i="5"/>
  <c r="DA9" i="5"/>
  <c r="CZ9" i="5"/>
  <c r="CY9" i="5"/>
  <c r="CX9" i="5"/>
  <c r="CW9" i="5"/>
  <c r="CV9" i="5"/>
  <c r="CU9" i="5"/>
  <c r="CT9" i="5"/>
  <c r="CR9" i="5"/>
  <c r="CP9" i="5"/>
  <c r="CO9" i="5"/>
  <c r="BX9" i="5"/>
  <c r="BS9" i="5" s="1"/>
  <c r="BP9" i="5"/>
  <c r="BN9" i="5"/>
  <c r="BM9" i="5"/>
  <c r="BL9" i="5"/>
  <c r="BK9" i="5"/>
  <c r="BJ9" i="5"/>
  <c r="BI9" i="5"/>
  <c r="BH9" i="5"/>
  <c r="BG9" i="5"/>
  <c r="BF9" i="5"/>
  <c r="BE9" i="5"/>
  <c r="BD9" i="5"/>
  <c r="BB9" i="5"/>
  <c r="AZ9" i="5"/>
  <c r="AY9" i="5"/>
  <c r="AH9" i="5"/>
  <c r="AC9" i="5" s="1"/>
  <c r="Z9" i="5"/>
  <c r="L9" i="5"/>
  <c r="J9" i="5"/>
  <c r="DG8" i="5"/>
  <c r="DF8" i="5"/>
  <c r="DE8" i="5"/>
  <c r="DD8" i="5"/>
  <c r="DC8" i="5"/>
  <c r="DB8" i="5"/>
  <c r="DA8" i="5"/>
  <c r="CZ8" i="5"/>
  <c r="CY8" i="5"/>
  <c r="CX8" i="5"/>
  <c r="CW8" i="5"/>
  <c r="CV8" i="5"/>
  <c r="CU8" i="5"/>
  <c r="CT8" i="5"/>
  <c r="CR8" i="5"/>
  <c r="CP8" i="5"/>
  <c r="CO8" i="5"/>
  <c r="BX8" i="5"/>
  <c r="BV8" i="5"/>
  <c r="BS8" i="5" s="1"/>
  <c r="BQ8" i="5"/>
  <c r="BP8" i="5"/>
  <c r="BN8" i="5"/>
  <c r="BM8" i="5"/>
  <c r="BL8" i="5"/>
  <c r="BK8" i="5"/>
  <c r="BJ8" i="5"/>
  <c r="BI8" i="5"/>
  <c r="BH8" i="5"/>
  <c r="BG8" i="5"/>
  <c r="BF8" i="5"/>
  <c r="BE8" i="5"/>
  <c r="BD8" i="5"/>
  <c r="BB8" i="5"/>
  <c r="AZ8" i="5"/>
  <c r="AY8" i="5"/>
  <c r="AH8" i="5"/>
  <c r="BC8" i="5" s="1"/>
  <c r="AF8" i="5"/>
  <c r="L8" i="5"/>
  <c r="CS8" i="5" s="1"/>
  <c r="J8" i="5"/>
  <c r="DG7" i="5"/>
  <c r="DF7" i="5"/>
  <c r="DE7" i="5"/>
  <c r="DD7" i="5"/>
  <c r="DC7" i="5"/>
  <c r="DB7" i="5"/>
  <c r="DA7" i="5"/>
  <c r="CZ7" i="5"/>
  <c r="CY7" i="5"/>
  <c r="CX7" i="5"/>
  <c r="CW7" i="5"/>
  <c r="CV7" i="5"/>
  <c r="CU7" i="5"/>
  <c r="CT7" i="5"/>
  <c r="CR7" i="5"/>
  <c r="CP7" i="5"/>
  <c r="CO7" i="5"/>
  <c r="BS7" i="5"/>
  <c r="BP7" i="5"/>
  <c r="BN7" i="5"/>
  <c r="BM7" i="5"/>
  <c r="BL7" i="5"/>
  <c r="BK7" i="5"/>
  <c r="BJ7" i="5"/>
  <c r="BI7" i="5"/>
  <c r="BH7" i="5"/>
  <c r="BG7" i="5"/>
  <c r="BF7" i="5"/>
  <c r="BE7" i="5"/>
  <c r="BD7" i="5"/>
  <c r="BB7" i="5"/>
  <c r="AZ7" i="5"/>
  <c r="AY7" i="5"/>
  <c r="AV7" i="5"/>
  <c r="BQ7" i="5" s="1"/>
  <c r="L7" i="5"/>
  <c r="L136" i="5" s="1"/>
  <c r="J7" i="5"/>
  <c r="DG6" i="5"/>
  <c r="DF6" i="5"/>
  <c r="DE6" i="5"/>
  <c r="DD6" i="5"/>
  <c r="DC6" i="5"/>
  <c r="DB6" i="5"/>
  <c r="DA6" i="5"/>
  <c r="CZ6" i="5"/>
  <c r="CY6" i="5"/>
  <c r="CX6" i="5"/>
  <c r="CW6" i="5"/>
  <c r="CV6" i="5"/>
  <c r="CU6" i="5"/>
  <c r="CT6" i="5"/>
  <c r="CS6" i="5"/>
  <c r="CR6" i="5"/>
  <c r="CQ6" i="5"/>
  <c r="CP6" i="5"/>
  <c r="CO6" i="5"/>
  <c r="CN6" i="5"/>
  <c r="BS6" i="5"/>
  <c r="BQ6" i="5"/>
  <c r="BP6" i="5"/>
  <c r="BN6" i="5"/>
  <c r="BM6" i="5"/>
  <c r="BL6" i="5"/>
  <c r="BK6" i="5"/>
  <c r="BJ6" i="5"/>
  <c r="BI6" i="5"/>
  <c r="BH6" i="5"/>
  <c r="BG6" i="5"/>
  <c r="BF6" i="5"/>
  <c r="BE6" i="5"/>
  <c r="BD6" i="5"/>
  <c r="BB6" i="5"/>
  <c r="BA6" i="5"/>
  <c r="AZ6" i="5"/>
  <c r="AY6" i="5"/>
  <c r="AH6" i="5"/>
  <c r="G6" i="5"/>
  <c r="DF5" i="5"/>
  <c r="DE5" i="5"/>
  <c r="DD5" i="5"/>
  <c r="DC5" i="5"/>
  <c r="DB5" i="5"/>
  <c r="DA5" i="5"/>
  <c r="CZ5" i="5"/>
  <c r="CY5" i="5"/>
  <c r="CX5" i="5"/>
  <c r="CW5" i="5"/>
  <c r="CV5" i="5"/>
  <c r="CU5" i="5"/>
  <c r="CT5" i="5"/>
  <c r="CR5" i="5"/>
  <c r="CQ5" i="5"/>
  <c r="CP5" i="5"/>
  <c r="CO5" i="5"/>
  <c r="CL5" i="5"/>
  <c r="BX5" i="5"/>
  <c r="CS5" i="5" s="1"/>
  <c r="BP5" i="5"/>
  <c r="BN5" i="5"/>
  <c r="BM5" i="5"/>
  <c r="BL5" i="5"/>
  <c r="BK5" i="5"/>
  <c r="BJ5" i="5"/>
  <c r="BI5" i="5"/>
  <c r="BH5" i="5"/>
  <c r="BG5" i="5"/>
  <c r="BF5" i="5"/>
  <c r="BE5" i="5"/>
  <c r="BD5" i="5"/>
  <c r="BB5" i="5"/>
  <c r="BA5" i="5"/>
  <c r="AZ5" i="5"/>
  <c r="AY5" i="5"/>
  <c r="AV5" i="5"/>
  <c r="AC5" i="5" s="1"/>
  <c r="AH5" i="5"/>
  <c r="Z5" i="5"/>
  <c r="DG4" i="5"/>
  <c r="DF4" i="5"/>
  <c r="DE4" i="5"/>
  <c r="DD4" i="5"/>
  <c r="DC4" i="5"/>
  <c r="DB4" i="5"/>
  <c r="DA4" i="5"/>
  <c r="CZ4" i="5"/>
  <c r="CY4" i="5"/>
  <c r="CX4" i="5"/>
  <c r="CW4" i="5"/>
  <c r="CV4" i="5"/>
  <c r="CU4" i="5"/>
  <c r="CT4" i="5"/>
  <c r="CR4" i="5"/>
  <c r="CQ4" i="5"/>
  <c r="CP4" i="5"/>
  <c r="CO4" i="5"/>
  <c r="BX4" i="5"/>
  <c r="BQ4" i="5"/>
  <c r="BP4" i="5"/>
  <c r="BO4" i="5"/>
  <c r="BN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Z4" i="5"/>
  <c r="AY4" i="5"/>
  <c r="AC4" i="5"/>
  <c r="AB4" i="5" s="1"/>
  <c r="AW4" i="5" s="1"/>
  <c r="AR3" i="5"/>
  <c r="BM3" i="5" s="1"/>
  <c r="CH3" i="5" s="1"/>
  <c r="DC3" i="5" s="1"/>
  <c r="AC13" i="5" l="1"/>
  <c r="AB13" i="5" s="1"/>
  <c r="AW13" i="5" s="1"/>
  <c r="BA104" i="5"/>
  <c r="BA108" i="5" s="1"/>
  <c r="BS14" i="5"/>
  <c r="BR14" i="5" s="1"/>
  <c r="CM14" i="5" s="1"/>
  <c r="BS119" i="5"/>
  <c r="CS86" i="5"/>
  <c r="CN33" i="5"/>
  <c r="BS39" i="5"/>
  <c r="BS47" i="5"/>
  <c r="BR47" i="5" s="1"/>
  <c r="CM47" i="5" s="1"/>
  <c r="AC97" i="5"/>
  <c r="AB97" i="5" s="1"/>
  <c r="AW97" i="5" s="1"/>
  <c r="CQ109" i="5"/>
  <c r="CQ132" i="5" s="1"/>
  <c r="BX134" i="5"/>
  <c r="AC43" i="5"/>
  <c r="AB43" i="5" s="1"/>
  <c r="AW43" i="5" s="1"/>
  <c r="BZ142" i="5"/>
  <c r="DE91" i="5"/>
  <c r="AX65" i="5"/>
  <c r="BR77" i="5"/>
  <c r="CM77" i="5" s="1"/>
  <c r="AB79" i="5"/>
  <c r="AW79" i="5" s="1"/>
  <c r="AB98" i="5"/>
  <c r="AW98" i="5" s="1"/>
  <c r="CO132" i="5"/>
  <c r="BS115" i="5"/>
  <c r="BR115" i="5" s="1"/>
  <c r="CM115" i="5" s="1"/>
  <c r="AX116" i="5"/>
  <c r="AC8" i="5"/>
  <c r="G9" i="5"/>
  <c r="BR9" i="5" s="1"/>
  <c r="CM9" i="5" s="1"/>
  <c r="BR10" i="5"/>
  <c r="CM10" i="5" s="1"/>
  <c r="BK20" i="5"/>
  <c r="AX16" i="5"/>
  <c r="AB18" i="5"/>
  <c r="AW18" i="5" s="1"/>
  <c r="CS19" i="5"/>
  <c r="CN19" i="5" s="1"/>
  <c r="I130" i="5"/>
  <c r="CB130" i="5"/>
  <c r="AB21" i="5"/>
  <c r="AW21" i="5" s="1"/>
  <c r="AC22" i="5"/>
  <c r="AB22" i="5" s="1"/>
  <c r="AW22" i="5" s="1"/>
  <c r="AV58" i="5"/>
  <c r="BS36" i="5"/>
  <c r="BR36" i="5" s="1"/>
  <c r="CM36" i="5" s="1"/>
  <c r="BR37" i="5"/>
  <c r="CM37" i="5" s="1"/>
  <c r="BR40" i="5"/>
  <c r="CM40" i="5" s="1"/>
  <c r="BR46" i="5"/>
  <c r="CM46" i="5" s="1"/>
  <c r="AB47" i="5"/>
  <c r="AW47" i="5" s="1"/>
  <c r="AB49" i="5"/>
  <c r="AW49" i="5" s="1"/>
  <c r="BA54" i="5"/>
  <c r="AX54" i="5" s="1"/>
  <c r="BR63" i="5"/>
  <c r="CM63" i="5" s="1"/>
  <c r="BR73" i="5"/>
  <c r="CM73" i="5" s="1"/>
  <c r="BR75" i="5"/>
  <c r="CM75" i="5" s="1"/>
  <c r="AB85" i="5"/>
  <c r="AW85" i="5" s="1"/>
  <c r="AC101" i="5"/>
  <c r="BS102" i="5"/>
  <c r="BR102" i="5" s="1"/>
  <c r="CM102" i="5" s="1"/>
  <c r="BC133" i="5"/>
  <c r="BL133" i="5"/>
  <c r="AM141" i="5"/>
  <c r="BQ68" i="5"/>
  <c r="BQ137" i="5" s="1"/>
  <c r="BR49" i="5"/>
  <c r="CM49" i="5" s="1"/>
  <c r="BR98" i="5"/>
  <c r="CM98" i="5" s="1"/>
  <c r="AG139" i="5"/>
  <c r="AG141" i="5" s="1"/>
  <c r="BJ134" i="5"/>
  <c r="CG130" i="5"/>
  <c r="BR18" i="5"/>
  <c r="CM18" i="5" s="1"/>
  <c r="BR27" i="5"/>
  <c r="CM27" i="5" s="1"/>
  <c r="BS32" i="5"/>
  <c r="BR32" i="5" s="1"/>
  <c r="CM32" i="5" s="1"/>
  <c r="BS48" i="5"/>
  <c r="BR48" i="5" s="1"/>
  <c r="CM48" i="5" s="1"/>
  <c r="AX57" i="5"/>
  <c r="BQ57" i="5"/>
  <c r="DG65" i="5"/>
  <c r="G76" i="5"/>
  <c r="AB76" i="5" s="1"/>
  <c r="AW76" i="5" s="1"/>
  <c r="BR83" i="5"/>
  <c r="CM83" i="5" s="1"/>
  <c r="BS94" i="5"/>
  <c r="BR94" i="5" s="1"/>
  <c r="CM94" i="5" s="1"/>
  <c r="AX95" i="5"/>
  <c r="AB103" i="5"/>
  <c r="AW103" i="5" s="1"/>
  <c r="V108" i="5"/>
  <c r="DE133" i="5"/>
  <c r="BR123" i="5"/>
  <c r="CM123" i="5" s="1"/>
  <c r="BR125" i="5"/>
  <c r="CM125" i="5" s="1"/>
  <c r="AK130" i="5"/>
  <c r="BB134" i="5"/>
  <c r="BK134" i="5"/>
  <c r="BR24" i="5"/>
  <c r="CM24" i="5" s="1"/>
  <c r="CN25" i="5"/>
  <c r="BO135" i="5"/>
  <c r="CN49" i="5"/>
  <c r="G65" i="5"/>
  <c r="AB65" i="5" s="1"/>
  <c r="AW65" i="5" s="1"/>
  <c r="AB66" i="5"/>
  <c r="AW66" i="5" s="1"/>
  <c r="CN83" i="5"/>
  <c r="CR109" i="5"/>
  <c r="BK132" i="5"/>
  <c r="BQ115" i="5"/>
  <c r="BQ133" i="5" s="1"/>
  <c r="AB117" i="5"/>
  <c r="AW117" i="5" s="1"/>
  <c r="CK139" i="5"/>
  <c r="CK141" i="5" s="1"/>
  <c r="CN77" i="5"/>
  <c r="AB28" i="5"/>
  <c r="AW28" i="5" s="1"/>
  <c r="DB132" i="5"/>
  <c r="AB11" i="5"/>
  <c r="AW11" i="5" s="1"/>
  <c r="AB16" i="5"/>
  <c r="AW16" i="5" s="1"/>
  <c r="CN18" i="5"/>
  <c r="AB24" i="5"/>
  <c r="AW24" i="5" s="1"/>
  <c r="AB51" i="5"/>
  <c r="AW51" i="5" s="1"/>
  <c r="BR61" i="5"/>
  <c r="CM61" i="5" s="1"/>
  <c r="N139" i="5"/>
  <c r="N141" i="5" s="1"/>
  <c r="DE132" i="5"/>
  <c r="AC115" i="5"/>
  <c r="AB115" i="5" s="1"/>
  <c r="AW115" i="5" s="1"/>
  <c r="BR121" i="5"/>
  <c r="CM121" i="5" s="1"/>
  <c r="AB124" i="5"/>
  <c r="AW124" i="5" s="1"/>
  <c r="U128" i="5"/>
  <c r="U130" i="5" s="1"/>
  <c r="U142" i="5" s="1"/>
  <c r="CN11" i="5"/>
  <c r="CP58" i="5"/>
  <c r="AX24" i="5"/>
  <c r="CL137" i="5"/>
  <c r="DG59" i="5"/>
  <c r="BG91" i="5"/>
  <c r="CN74" i="5"/>
  <c r="BH108" i="5"/>
  <c r="DE108" i="5"/>
  <c r="BR100" i="5"/>
  <c r="CM100" i="5" s="1"/>
  <c r="CR134" i="5"/>
  <c r="CZ134" i="5"/>
  <c r="AB12" i="5"/>
  <c r="AW12" i="5" s="1"/>
  <c r="AC14" i="5"/>
  <c r="AB14" i="5" s="1"/>
  <c r="AW14" i="5" s="1"/>
  <c r="BC14" i="5"/>
  <c r="AX14" i="5" s="1"/>
  <c r="BM50" i="5"/>
  <c r="AX50" i="5" s="1"/>
  <c r="AC50" i="5"/>
  <c r="DG57" i="5"/>
  <c r="G57" i="5"/>
  <c r="AB57" i="5" s="1"/>
  <c r="AW57" i="5" s="1"/>
  <c r="CN97" i="5"/>
  <c r="G109" i="5"/>
  <c r="R133" i="5"/>
  <c r="CY112" i="5"/>
  <c r="G112" i="5"/>
  <c r="AB112" i="5" s="1"/>
  <c r="AW112" i="5" s="1"/>
  <c r="AX113" i="5"/>
  <c r="BS113" i="5"/>
  <c r="BR113" i="5" s="1"/>
  <c r="CM113" i="5" s="1"/>
  <c r="CQ113" i="5"/>
  <c r="CN113" i="5" s="1"/>
  <c r="BI20" i="5"/>
  <c r="AX10" i="5"/>
  <c r="CN14" i="5"/>
  <c r="BM36" i="5"/>
  <c r="CN36" i="5"/>
  <c r="CN55" i="5"/>
  <c r="CE137" i="5"/>
  <c r="CE91" i="5"/>
  <c r="K139" i="5"/>
  <c r="K141" i="5" s="1"/>
  <c r="DG110" i="5"/>
  <c r="BI134" i="5"/>
  <c r="CK130" i="5"/>
  <c r="AP136" i="5"/>
  <c r="AX19" i="5"/>
  <c r="AX28" i="5"/>
  <c r="DA37" i="5"/>
  <c r="DA135" i="5" s="1"/>
  <c r="AX82" i="5"/>
  <c r="BE108" i="5"/>
  <c r="AX117" i="5"/>
  <c r="W139" i="5"/>
  <c r="W141" i="5" s="1"/>
  <c r="BC9" i="5"/>
  <c r="CS9" i="5"/>
  <c r="G96" i="5"/>
  <c r="AB96" i="5" s="1"/>
  <c r="AW96" i="5" s="1"/>
  <c r="BQ96" i="5"/>
  <c r="AX96" i="5" s="1"/>
  <c r="DG96" i="5"/>
  <c r="CN96" i="5" s="1"/>
  <c r="CN98" i="5"/>
  <c r="CW133" i="5"/>
  <c r="AC127" i="5"/>
  <c r="BC127" i="5"/>
  <c r="Z136" i="5"/>
  <c r="G5" i="5"/>
  <c r="AB5" i="5" s="1"/>
  <c r="AW5" i="5" s="1"/>
  <c r="DG5" i="5"/>
  <c r="CN5" i="5" s="1"/>
  <c r="BE20" i="5"/>
  <c r="BM20" i="5"/>
  <c r="L20" i="5"/>
  <c r="AJ130" i="5"/>
  <c r="CC130" i="5"/>
  <c r="CN31" i="5"/>
  <c r="AC56" i="5"/>
  <c r="AB56" i="5" s="1"/>
  <c r="AW56" i="5" s="1"/>
  <c r="BM56" i="5"/>
  <c r="CV91" i="5"/>
  <c r="AX77" i="5"/>
  <c r="AC126" i="5"/>
  <c r="AB126" i="5" s="1"/>
  <c r="AW126" i="5" s="1"/>
  <c r="BC126" i="5"/>
  <c r="AX126" i="5" s="1"/>
  <c r="BW139" i="5"/>
  <c r="BW141" i="5" s="1"/>
  <c r="BG58" i="5"/>
  <c r="BS122" i="5"/>
  <c r="BR122" i="5" s="1"/>
  <c r="CM122" i="5" s="1"/>
  <c r="CS122" i="5"/>
  <c r="CN122" i="5" s="1"/>
  <c r="J136" i="5"/>
  <c r="G7" i="5"/>
  <c r="BR7" i="5" s="1"/>
  <c r="CM7" i="5" s="1"/>
  <c r="CQ7" i="5"/>
  <c r="CS13" i="5"/>
  <c r="BS13" i="5"/>
  <c r="BR13" i="5" s="1"/>
  <c r="CM13" i="5" s="1"/>
  <c r="AX12" i="5"/>
  <c r="AK142" i="5"/>
  <c r="AU130" i="5"/>
  <c r="AC29" i="5"/>
  <c r="CN66" i="5"/>
  <c r="CN85" i="5"/>
  <c r="BR86" i="5"/>
  <c r="CM86" i="5" s="1"/>
  <c r="BR87" i="5"/>
  <c r="CM87" i="5" s="1"/>
  <c r="AX89" i="5"/>
  <c r="V140" i="5"/>
  <c r="G107" i="5"/>
  <c r="AB107" i="5" s="1"/>
  <c r="AW107" i="5" s="1"/>
  <c r="BC125" i="5"/>
  <c r="AX125" i="5" s="1"/>
  <c r="AC125" i="5"/>
  <c r="AB125" i="5" s="1"/>
  <c r="AW125" i="5" s="1"/>
  <c r="BF20" i="5"/>
  <c r="BN20" i="5"/>
  <c r="AX18" i="5"/>
  <c r="CA130" i="5"/>
  <c r="AX27" i="5"/>
  <c r="AB38" i="5"/>
  <c r="AW38" i="5" s="1"/>
  <c r="AB45" i="5"/>
  <c r="AW45" i="5" s="1"/>
  <c r="AB46" i="5"/>
  <c r="AW46" i="5" s="1"/>
  <c r="AX46" i="5"/>
  <c r="DF91" i="5"/>
  <c r="AX67" i="5"/>
  <c r="CN67" i="5"/>
  <c r="AX78" i="5"/>
  <c r="AX85" i="5"/>
  <c r="AX98" i="5"/>
  <c r="AB100" i="5"/>
  <c r="AW100" i="5" s="1"/>
  <c r="CN100" i="5"/>
  <c r="CN104" i="5"/>
  <c r="BJ133" i="5"/>
  <c r="CO133" i="5"/>
  <c r="CN114" i="5"/>
  <c r="CN121" i="5"/>
  <c r="CN123" i="5"/>
  <c r="O132" i="5"/>
  <c r="O139" i="5" s="1"/>
  <c r="O141" i="5" s="1"/>
  <c r="AD139" i="5"/>
  <c r="AD141" i="5" s="1"/>
  <c r="AD142" i="5" s="1"/>
  <c r="AU139" i="5"/>
  <c r="AU141" i="5" s="1"/>
  <c r="AB34" i="5"/>
  <c r="AW34" i="5" s="1"/>
  <c r="AB35" i="5"/>
  <c r="AW35" i="5" s="1"/>
  <c r="AX37" i="5"/>
  <c r="CN40" i="5"/>
  <c r="AX44" i="5"/>
  <c r="CN44" i="5"/>
  <c r="CN45" i="5"/>
  <c r="DG52" i="5"/>
  <c r="CN52" i="5" s="1"/>
  <c r="CQ54" i="5"/>
  <c r="BR55" i="5"/>
  <c r="CM55" i="5" s="1"/>
  <c r="AB67" i="5"/>
  <c r="AW67" i="5" s="1"/>
  <c r="AX73" i="5"/>
  <c r="BC76" i="5"/>
  <c r="AX76" i="5" s="1"/>
  <c r="CN79" i="5"/>
  <c r="BR84" i="5"/>
  <c r="CM84" i="5" s="1"/>
  <c r="CN84" i="5"/>
  <c r="CN90" i="5"/>
  <c r="AV91" i="5"/>
  <c r="BC132" i="5"/>
  <c r="DG112" i="5"/>
  <c r="CN138" i="5"/>
  <c r="S139" i="5"/>
  <c r="S141" i="5" s="1"/>
  <c r="T139" i="5"/>
  <c r="T141" i="5" s="1"/>
  <c r="AX17" i="5"/>
  <c r="BT130" i="5"/>
  <c r="CN26" i="5"/>
  <c r="AB53" i="5"/>
  <c r="AW53" i="5" s="1"/>
  <c r="BR82" i="5"/>
  <c r="CM82" i="5" s="1"/>
  <c r="CN88" i="5"/>
  <c r="BR104" i="5"/>
  <c r="CM104" i="5" s="1"/>
  <c r="CV109" i="5"/>
  <c r="CP128" i="5"/>
  <c r="AB113" i="5"/>
  <c r="AW113" i="5" s="1"/>
  <c r="DF136" i="5"/>
  <c r="CN16" i="5"/>
  <c r="AM130" i="5"/>
  <c r="AM142" i="5" s="1"/>
  <c r="AX23" i="5"/>
  <c r="BR25" i="5"/>
  <c r="CM25" i="5" s="1"/>
  <c r="BR26" i="5"/>
  <c r="CM26" i="5" s="1"/>
  <c r="AX35" i="5"/>
  <c r="AB40" i="5"/>
  <c r="AW40" i="5" s="1"/>
  <c r="AX40" i="5"/>
  <c r="AB41" i="5"/>
  <c r="AW41" i="5" s="1"/>
  <c r="AX42" i="5"/>
  <c r="CN42" i="5"/>
  <c r="AX45" i="5"/>
  <c r="J58" i="5"/>
  <c r="AX51" i="5"/>
  <c r="BP91" i="5"/>
  <c r="BF91" i="5"/>
  <c r="BR65" i="5"/>
  <c r="CM65" i="5" s="1"/>
  <c r="BR66" i="5"/>
  <c r="CM66" i="5" s="1"/>
  <c r="BR69" i="5"/>
  <c r="CM69" i="5" s="1"/>
  <c r="CN75" i="5"/>
  <c r="CN86" i="5"/>
  <c r="AC94" i="5"/>
  <c r="AB94" i="5" s="1"/>
  <c r="AW94" i="5" s="1"/>
  <c r="CN95" i="5"/>
  <c r="AX103" i="5"/>
  <c r="DG109" i="5"/>
  <c r="DG132" i="5" s="1"/>
  <c r="BR138" i="5"/>
  <c r="CM138" i="5" s="1"/>
  <c r="AH128" i="5"/>
  <c r="CN10" i="5"/>
  <c r="CN17" i="5"/>
  <c r="AL130" i="5"/>
  <c r="AL142" i="5" s="1"/>
  <c r="CN21" i="5"/>
  <c r="BF58" i="5"/>
  <c r="CN76" i="5"/>
  <c r="W130" i="5"/>
  <c r="W142" i="5" s="1"/>
  <c r="BC7" i="5"/>
  <c r="DB58" i="5"/>
  <c r="CS58" i="5"/>
  <c r="CN34" i="5"/>
  <c r="BR43" i="5"/>
  <c r="CM43" i="5" s="1"/>
  <c r="AX53" i="5"/>
  <c r="AO58" i="5"/>
  <c r="BR74" i="5"/>
  <c r="CM74" i="5" s="1"/>
  <c r="CN78" i="5"/>
  <c r="AC83" i="5"/>
  <c r="AB84" i="5"/>
  <c r="AW84" i="5" s="1"/>
  <c r="BR85" i="5"/>
  <c r="CM85" i="5" s="1"/>
  <c r="CN117" i="5"/>
  <c r="K128" i="5"/>
  <c r="K130" i="5" s="1"/>
  <c r="BT139" i="5"/>
  <c r="BT141" i="5" s="1"/>
  <c r="CN118" i="5"/>
  <c r="DF128" i="5"/>
  <c r="BB136" i="5"/>
  <c r="BJ136" i="5"/>
  <c r="CL136" i="5"/>
  <c r="DE20" i="5"/>
  <c r="CW20" i="5"/>
  <c r="BR16" i="5"/>
  <c r="CM16" i="5" s="1"/>
  <c r="BR29" i="5"/>
  <c r="CM29" i="5" s="1"/>
  <c r="BR35" i="5"/>
  <c r="CM35" i="5" s="1"/>
  <c r="BR45" i="5"/>
  <c r="CM45" i="5" s="1"/>
  <c r="BN91" i="5"/>
  <c r="BX91" i="5"/>
  <c r="CN87" i="5"/>
  <c r="CN105" i="5"/>
  <c r="BL132" i="5"/>
  <c r="BR6" i="5"/>
  <c r="CM6" i="5" s="1"/>
  <c r="L134" i="5"/>
  <c r="BE134" i="5"/>
  <c r="BM134" i="5"/>
  <c r="AB10" i="5"/>
  <c r="AW10" i="5" s="1"/>
  <c r="CN12" i="5"/>
  <c r="H130" i="5"/>
  <c r="BY20" i="5"/>
  <c r="CU58" i="5"/>
  <c r="AX26" i="5"/>
  <c r="CN29" i="5"/>
  <c r="AX32" i="5"/>
  <c r="AX34" i="5"/>
  <c r="BK38" i="5"/>
  <c r="BK58" i="5" s="1"/>
  <c r="AX43" i="5"/>
  <c r="BA48" i="5"/>
  <c r="BS59" i="5"/>
  <c r="BR59" i="5" s="1"/>
  <c r="CM59" i="5" s="1"/>
  <c r="BI91" i="5"/>
  <c r="CN61" i="5"/>
  <c r="BR67" i="5"/>
  <c r="CM67" i="5" s="1"/>
  <c r="AX74" i="5"/>
  <c r="BR79" i="5"/>
  <c r="CM79" i="5" s="1"/>
  <c r="CI140" i="5"/>
  <c r="BS140" i="5" s="1"/>
  <c r="DD93" i="5"/>
  <c r="CN93" i="5" s="1"/>
  <c r="AX94" i="5"/>
  <c r="CV133" i="5"/>
  <c r="DD133" i="5"/>
  <c r="AB121" i="5"/>
  <c r="AW121" i="5" s="1"/>
  <c r="X139" i="5"/>
  <c r="X141" i="5" s="1"/>
  <c r="AK139" i="5"/>
  <c r="AK141" i="5" s="1"/>
  <c r="CN53" i="5"/>
  <c r="AC39" i="5"/>
  <c r="AC105" i="5"/>
  <c r="AB105" i="5" s="1"/>
  <c r="AW105" i="5" s="1"/>
  <c r="AC106" i="5"/>
  <c r="AB106" i="5" s="1"/>
  <c r="AW106" i="5" s="1"/>
  <c r="BA8" i="5"/>
  <c r="AX8" i="5" s="1"/>
  <c r="CF20" i="5"/>
  <c r="CN47" i="5"/>
  <c r="DC56" i="5"/>
  <c r="AX80" i="5"/>
  <c r="AX106" i="5"/>
  <c r="AX15" i="5"/>
  <c r="DA15" i="5"/>
  <c r="CN15" i="5" s="1"/>
  <c r="BS53" i="5"/>
  <c r="BR53" i="5" s="1"/>
  <c r="CM53" i="5" s="1"/>
  <c r="DC54" i="5"/>
  <c r="CN54" i="5" s="1"/>
  <c r="AC89" i="5"/>
  <c r="AB89" i="5" s="1"/>
  <c r="AW89" i="5" s="1"/>
  <c r="CH108" i="5"/>
  <c r="BS15" i="5"/>
  <c r="BR15" i="5" s="1"/>
  <c r="CM15" i="5" s="1"/>
  <c r="AX22" i="5"/>
  <c r="AC32" i="5"/>
  <c r="AB32" i="5" s="1"/>
  <c r="AW32" i="5" s="1"/>
  <c r="AX93" i="5"/>
  <c r="BA115" i="5"/>
  <c r="M135" i="5"/>
  <c r="M58" i="5"/>
  <c r="G56" i="5"/>
  <c r="BR56" i="5" s="1"/>
  <c r="CM56" i="5" s="1"/>
  <c r="BD56" i="5"/>
  <c r="BD135" i="5" s="1"/>
  <c r="CT56" i="5"/>
  <c r="BM137" i="5"/>
  <c r="BM91" i="5"/>
  <c r="J20" i="5"/>
  <c r="CQ9" i="5"/>
  <c r="CE135" i="5"/>
  <c r="CZ41" i="5"/>
  <c r="CZ135" i="5" s="1"/>
  <c r="CE58" i="5"/>
  <c r="AI137" i="5"/>
  <c r="AI91" i="5"/>
  <c r="CN69" i="5"/>
  <c r="AZ133" i="5"/>
  <c r="BJ128" i="5"/>
  <c r="CX136" i="5"/>
  <c r="BV134" i="5"/>
  <c r="BS134" i="5" s="1"/>
  <c r="BV20" i="5"/>
  <c r="CX20" i="5"/>
  <c r="CN35" i="5"/>
  <c r="CH58" i="5"/>
  <c r="DD91" i="5"/>
  <c r="AB63" i="5"/>
  <c r="AW63" i="5" s="1"/>
  <c r="G64" i="5"/>
  <c r="G137" i="5" s="1"/>
  <c r="BC64" i="5"/>
  <c r="CS64" i="5"/>
  <c r="CN64" i="5" s="1"/>
  <c r="AX75" i="5"/>
  <c r="AB83" i="5"/>
  <c r="AW83" i="5" s="1"/>
  <c r="BC86" i="5"/>
  <c r="AX86" i="5" s="1"/>
  <c r="AC86" i="5"/>
  <c r="AB86" i="5" s="1"/>
  <c r="AW86" i="5" s="1"/>
  <c r="AB99" i="5"/>
  <c r="AW99" i="5" s="1"/>
  <c r="BR99" i="5"/>
  <c r="CM99" i="5" s="1"/>
  <c r="CP136" i="5"/>
  <c r="CY136" i="5"/>
  <c r="BC6" i="5"/>
  <c r="AX6" i="5" s="1"/>
  <c r="AC6" i="5"/>
  <c r="AB6" i="5" s="1"/>
  <c r="AW6" i="5" s="1"/>
  <c r="AH20" i="5"/>
  <c r="AF134" i="5"/>
  <c r="AF20" i="5"/>
  <c r="BL134" i="5"/>
  <c r="CU134" i="5"/>
  <c r="DC134" i="5"/>
  <c r="Z134" i="5"/>
  <c r="Z20" i="5"/>
  <c r="DG9" i="5"/>
  <c r="BQ9" i="5"/>
  <c r="I142" i="5"/>
  <c r="BB20" i="5"/>
  <c r="CY20" i="5"/>
  <c r="AY135" i="5"/>
  <c r="AX21" i="5"/>
  <c r="BG135" i="5"/>
  <c r="CS135" i="5"/>
  <c r="AB29" i="5"/>
  <c r="AW29" i="5" s="1"/>
  <c r="BS33" i="5"/>
  <c r="BR33" i="5" s="1"/>
  <c r="CM33" i="5" s="1"/>
  <c r="AX47" i="5"/>
  <c r="V135" i="5"/>
  <c r="DC50" i="5"/>
  <c r="AB54" i="5"/>
  <c r="AW54" i="5" s="1"/>
  <c r="V58" i="5"/>
  <c r="AY137" i="5"/>
  <c r="BH137" i="5"/>
  <c r="BH91" i="5"/>
  <c r="AX60" i="5"/>
  <c r="AC64" i="5"/>
  <c r="AB64" i="5" s="1"/>
  <c r="AW64" i="5" s="1"/>
  <c r="AB69" i="5"/>
  <c r="AW69" i="5" s="1"/>
  <c r="CS72" i="5"/>
  <c r="CN72" i="5" s="1"/>
  <c r="BS72" i="5"/>
  <c r="BR72" i="5" s="1"/>
  <c r="CM72" i="5" s="1"/>
  <c r="CP91" i="5"/>
  <c r="CT132" i="5"/>
  <c r="CT128" i="5"/>
  <c r="DE128" i="5"/>
  <c r="CO128" i="5"/>
  <c r="BE58" i="5"/>
  <c r="BE137" i="5"/>
  <c r="BE91" i="5"/>
  <c r="CP140" i="5"/>
  <c r="CP108" i="5"/>
  <c r="CX140" i="5"/>
  <c r="CX108" i="5"/>
  <c r="DF140" i="5"/>
  <c r="DF108" i="5"/>
  <c r="BX136" i="5"/>
  <c r="BX20" i="5"/>
  <c r="CS4" i="5"/>
  <c r="CN4" i="5" s="1"/>
  <c r="BS4" i="5"/>
  <c r="BA9" i="5"/>
  <c r="CQ91" i="5"/>
  <c r="CQ137" i="5"/>
  <c r="BN58" i="5"/>
  <c r="CQ136" i="5"/>
  <c r="CZ136" i="5"/>
  <c r="CZ20" i="5"/>
  <c r="S130" i="5"/>
  <c r="AX25" i="5"/>
  <c r="BS51" i="5"/>
  <c r="BR51" i="5" s="1"/>
  <c r="CM51" i="5" s="1"/>
  <c r="DG51" i="5"/>
  <c r="CN51" i="5" s="1"/>
  <c r="DA62" i="5"/>
  <c r="CN62" i="5" s="1"/>
  <c r="BS62" i="5"/>
  <c r="BR62" i="5" s="1"/>
  <c r="CM62" i="5" s="1"/>
  <c r="AO137" i="5"/>
  <c r="AO139" i="5" s="1"/>
  <c r="AO141" i="5" s="1"/>
  <c r="AO91" i="5"/>
  <c r="BJ64" i="5"/>
  <c r="BJ137" i="5" s="1"/>
  <c r="AX69" i="5"/>
  <c r="BC87" i="5"/>
  <c r="AX87" i="5" s="1"/>
  <c r="AC87" i="5"/>
  <c r="AB87" i="5" s="1"/>
  <c r="AW87" i="5" s="1"/>
  <c r="AB109" i="5"/>
  <c r="AW109" i="5" s="1"/>
  <c r="BG128" i="5"/>
  <c r="BG132" i="5"/>
  <c r="BQ132" i="5"/>
  <c r="AY136" i="5"/>
  <c r="AY20" i="5"/>
  <c r="AX4" i="5"/>
  <c r="BG136" i="5"/>
  <c r="BG20" i="5"/>
  <c r="BO20" i="5"/>
  <c r="CR136" i="5"/>
  <c r="CR20" i="5"/>
  <c r="BR12" i="5"/>
  <c r="CM12" i="5" s="1"/>
  <c r="AI136" i="5"/>
  <c r="AI20" i="5"/>
  <c r="BD13" i="5"/>
  <c r="BD20" i="5" s="1"/>
  <c r="CG136" i="5"/>
  <c r="CG139" i="5" s="1"/>
  <c r="CG141" i="5" s="1"/>
  <c r="DB13" i="5"/>
  <c r="DB136" i="5" s="1"/>
  <c r="T130" i="5"/>
  <c r="CO20" i="5"/>
  <c r="BA135" i="5"/>
  <c r="BI135" i="5"/>
  <c r="BI58" i="5"/>
  <c r="CN27" i="5"/>
  <c r="AX29" i="5"/>
  <c r="CN32" i="5"/>
  <c r="BR34" i="5"/>
  <c r="CM34" i="5" s="1"/>
  <c r="CF58" i="5"/>
  <c r="BS38" i="5"/>
  <c r="BR38" i="5" s="1"/>
  <c r="CM38" i="5" s="1"/>
  <c r="BS42" i="5"/>
  <c r="BR42" i="5" s="1"/>
  <c r="CM42" i="5" s="1"/>
  <c r="BS44" i="5"/>
  <c r="BR44" i="5" s="1"/>
  <c r="CM44" i="5" s="1"/>
  <c r="CN46" i="5"/>
  <c r="CN48" i="5"/>
  <c r="BR60" i="5"/>
  <c r="CM60" i="5" s="1"/>
  <c r="DB91" i="5"/>
  <c r="AX88" i="5"/>
  <c r="BQ90" i="5"/>
  <c r="AX90" i="5" s="1"/>
  <c r="G90" i="5"/>
  <c r="BR90" i="5" s="1"/>
  <c r="CM90" i="5" s="1"/>
  <c r="BR93" i="5"/>
  <c r="CM93" i="5" s="1"/>
  <c r="CR108" i="5"/>
  <c r="CN94" i="5"/>
  <c r="CZ108" i="5"/>
  <c r="BR109" i="5"/>
  <c r="CM109" i="5" s="1"/>
  <c r="AB59" i="5"/>
  <c r="AW59" i="5" s="1"/>
  <c r="DA134" i="5"/>
  <c r="BV135" i="5"/>
  <c r="CQ22" i="5"/>
  <c r="CN22" i="5" s="1"/>
  <c r="BV58" i="5"/>
  <c r="BM33" i="5"/>
  <c r="AX33" i="5" s="1"/>
  <c r="AC33" i="5"/>
  <c r="AB33" i="5" s="1"/>
  <c r="AW33" i="5" s="1"/>
  <c r="CZ137" i="5"/>
  <c r="CZ91" i="5"/>
  <c r="BS23" i="5"/>
  <c r="BR23" i="5" s="1"/>
  <c r="CM23" i="5" s="1"/>
  <c r="CQ23" i="5"/>
  <c r="CN23" i="5" s="1"/>
  <c r="Y135" i="5"/>
  <c r="Y139" i="5" s="1"/>
  <c r="Y141" i="5" s="1"/>
  <c r="G39" i="5"/>
  <c r="BR39" i="5" s="1"/>
  <c r="CM39" i="5" s="1"/>
  <c r="DF39" i="5"/>
  <c r="DF135" i="5" s="1"/>
  <c r="BP39" i="5"/>
  <c r="AX39" i="5" s="1"/>
  <c r="Y58" i="5"/>
  <c r="Y130" i="5" s="1"/>
  <c r="DB135" i="5"/>
  <c r="AX38" i="5"/>
  <c r="AO135" i="5"/>
  <c r="BJ41" i="5"/>
  <c r="BJ58" i="5" s="1"/>
  <c r="AX49" i="5"/>
  <c r="CN57" i="5"/>
  <c r="BO58" i="5"/>
  <c r="CU91" i="5"/>
  <c r="AZ136" i="5"/>
  <c r="AZ20" i="5"/>
  <c r="CT136" i="5"/>
  <c r="CT20" i="5"/>
  <c r="CV20" i="5"/>
  <c r="AQ136" i="5"/>
  <c r="AQ139" i="5" s="1"/>
  <c r="AQ141" i="5" s="1"/>
  <c r="AQ20" i="5"/>
  <c r="AQ130" i="5" s="1"/>
  <c r="BL13" i="5"/>
  <c r="BL136" i="5" s="1"/>
  <c r="AG130" i="5"/>
  <c r="AG142" i="5" s="1"/>
  <c r="BU130" i="5"/>
  <c r="CP20" i="5"/>
  <c r="DF20" i="5"/>
  <c r="CV135" i="5"/>
  <c r="CV58" i="5"/>
  <c r="DD135" i="5"/>
  <c r="DD58" i="5"/>
  <c r="CN24" i="5"/>
  <c r="AV135" i="5"/>
  <c r="BQ30" i="5"/>
  <c r="AX30" i="5" s="1"/>
  <c r="AC30" i="5"/>
  <c r="AB30" i="5" s="1"/>
  <c r="AW30" i="5" s="1"/>
  <c r="BR30" i="5"/>
  <c r="CM30" i="5" s="1"/>
  <c r="AX48" i="5"/>
  <c r="BR52" i="5"/>
  <c r="CM52" i="5" s="1"/>
  <c r="CW137" i="5"/>
  <c r="CW91" i="5"/>
  <c r="DE137" i="5"/>
  <c r="AX61" i="5"/>
  <c r="BO91" i="5"/>
  <c r="CN73" i="5"/>
  <c r="AX107" i="5"/>
  <c r="DC43" i="5"/>
  <c r="CN43" i="5" s="1"/>
  <c r="CR135" i="5"/>
  <c r="AZ135" i="5"/>
  <c r="AZ58" i="5"/>
  <c r="BH135" i="5"/>
  <c r="BH58" i="5"/>
  <c r="CT135" i="5"/>
  <c r="CT58" i="5"/>
  <c r="BH136" i="5"/>
  <c r="BH20" i="5"/>
  <c r="BP136" i="5"/>
  <c r="BP20" i="5"/>
  <c r="DB20" i="5"/>
  <c r="DD20" i="5"/>
  <c r="BI136" i="5"/>
  <c r="AC7" i="5"/>
  <c r="AB7" i="5" s="1"/>
  <c r="AW7" i="5" s="1"/>
  <c r="CQ8" i="5"/>
  <c r="CQ134" i="5" s="1"/>
  <c r="CY134" i="5"/>
  <c r="AX11" i="5"/>
  <c r="BJ20" i="5"/>
  <c r="BC135" i="5"/>
  <c r="BC58" i="5"/>
  <c r="BK135" i="5"/>
  <c r="AC23" i="5"/>
  <c r="AB23" i="5" s="1"/>
  <c r="AW23" i="5" s="1"/>
  <c r="AR135" i="5"/>
  <c r="AR139" i="5" s="1"/>
  <c r="AR141" i="5" s="1"/>
  <c r="AC27" i="5"/>
  <c r="AB27" i="5" s="1"/>
  <c r="AW27" i="5" s="1"/>
  <c r="AR58" i="5"/>
  <c r="AR130" i="5" s="1"/>
  <c r="CH135" i="5"/>
  <c r="CH139" i="5" s="1"/>
  <c r="CH141" i="5" s="1"/>
  <c r="DC28" i="5"/>
  <c r="CN28" i="5" s="1"/>
  <c r="BS28" i="5"/>
  <c r="BR28" i="5" s="1"/>
  <c r="CM28" i="5" s="1"/>
  <c r="CL135" i="5"/>
  <c r="DG30" i="5"/>
  <c r="CN30" i="5" s="1"/>
  <c r="CL58" i="5"/>
  <c r="AX31" i="5"/>
  <c r="AC42" i="5"/>
  <c r="AB42" i="5" s="1"/>
  <c r="AW42" i="5" s="1"/>
  <c r="AC44" i="5"/>
  <c r="AB44" i="5" s="1"/>
  <c r="AW44" i="5" s="1"/>
  <c r="BR54" i="5"/>
  <c r="CM54" i="5" s="1"/>
  <c r="BM55" i="5"/>
  <c r="AX55" i="5" s="1"/>
  <c r="AF58" i="5"/>
  <c r="AY58" i="5"/>
  <c r="CR58" i="5"/>
  <c r="CO137" i="5"/>
  <c r="CO91" i="5"/>
  <c r="CX137" i="5"/>
  <c r="CX91" i="5"/>
  <c r="DF137" i="5"/>
  <c r="AP137" i="5"/>
  <c r="AP91" i="5"/>
  <c r="BK62" i="5"/>
  <c r="BK91" i="5" s="1"/>
  <c r="AC62" i="5"/>
  <c r="AB62" i="5" s="1"/>
  <c r="AW62" i="5" s="1"/>
  <c r="BC71" i="5"/>
  <c r="AX71" i="5" s="1"/>
  <c r="CS71" i="5"/>
  <c r="CN71" i="5" s="1"/>
  <c r="G71" i="5"/>
  <c r="AB71" i="5" s="1"/>
  <c r="AW71" i="5" s="1"/>
  <c r="CN82" i="5"/>
  <c r="AX84" i="5"/>
  <c r="AX97" i="5"/>
  <c r="AC102" i="5"/>
  <c r="AE108" i="5"/>
  <c r="AE130" i="5" s="1"/>
  <c r="AE140" i="5"/>
  <c r="AZ104" i="5"/>
  <c r="AC104" i="5"/>
  <c r="AB104" i="5" s="1"/>
  <c r="AW104" i="5" s="1"/>
  <c r="BK136" i="5"/>
  <c r="BQ5" i="5"/>
  <c r="AH134" i="5"/>
  <c r="BD134" i="5"/>
  <c r="CT134" i="5"/>
  <c r="DB134" i="5"/>
  <c r="AV20" i="5"/>
  <c r="CJ130" i="5"/>
  <c r="CJ142" i="5" s="1"/>
  <c r="BB135" i="5"/>
  <c r="CU135" i="5"/>
  <c r="AF135" i="5"/>
  <c r="AP58" i="5"/>
  <c r="BG137" i="5"/>
  <c r="BP137" i="5"/>
  <c r="CP137" i="5"/>
  <c r="CY137" i="5"/>
  <c r="CO140" i="5"/>
  <c r="CO108" i="5"/>
  <c r="CW140" i="5"/>
  <c r="CW108" i="5"/>
  <c r="AB95" i="5"/>
  <c r="AW95" i="5" s="1"/>
  <c r="AX99" i="5"/>
  <c r="BS101" i="5"/>
  <c r="CI108" i="5"/>
  <c r="CI130" i="5" s="1"/>
  <c r="DD101" i="5"/>
  <c r="BR103" i="5"/>
  <c r="CM103" i="5" s="1"/>
  <c r="AH140" i="5"/>
  <c r="BC104" i="5"/>
  <c r="BC108" i="5" s="1"/>
  <c r="CN119" i="5"/>
  <c r="BI110" i="5"/>
  <c r="CY110" i="5"/>
  <c r="CN110" i="5" s="1"/>
  <c r="BD128" i="5"/>
  <c r="BD132" i="5"/>
  <c r="G8" i="5"/>
  <c r="BF134" i="5"/>
  <c r="DD134" i="5"/>
  <c r="X130" i="5"/>
  <c r="X142" i="5" s="1"/>
  <c r="AP20" i="5"/>
  <c r="CL20" i="5"/>
  <c r="BL135" i="5"/>
  <c r="CO135" i="5"/>
  <c r="CO58" i="5"/>
  <c r="CW135" i="5"/>
  <c r="CW58" i="5"/>
  <c r="DE135" i="5"/>
  <c r="DE58" i="5"/>
  <c r="DE130" i="5" s="1"/>
  <c r="Z135" i="5"/>
  <c r="BQ38" i="5"/>
  <c r="BQ52" i="5"/>
  <c r="AX52" i="5" s="1"/>
  <c r="BL58" i="5"/>
  <c r="AZ137" i="5"/>
  <c r="BI137" i="5"/>
  <c r="CR137" i="5"/>
  <c r="CR91" i="5"/>
  <c r="CN60" i="5"/>
  <c r="CS63" i="5"/>
  <c r="CN63" i="5" s="1"/>
  <c r="BS64" i="5"/>
  <c r="Z91" i="5"/>
  <c r="AX66" i="5"/>
  <c r="BS68" i="5"/>
  <c r="BR68" i="5" s="1"/>
  <c r="CM68" i="5" s="1"/>
  <c r="DG68" i="5"/>
  <c r="CN68" i="5" s="1"/>
  <c r="AX72" i="5"/>
  <c r="AB73" i="5"/>
  <c r="AW73" i="5" s="1"/>
  <c r="AX81" i="5"/>
  <c r="AX83" i="5"/>
  <c r="CF89" i="5"/>
  <c r="DA89" i="5" s="1"/>
  <c r="CN89" i="5" s="1"/>
  <c r="AZ91" i="5"/>
  <c r="BE140" i="5"/>
  <c r="BM140" i="5"/>
  <c r="BM108" i="5"/>
  <c r="CY140" i="5"/>
  <c r="J140" i="5"/>
  <c r="J108" i="5"/>
  <c r="CQ107" i="5"/>
  <c r="CQ108" i="5" s="1"/>
  <c r="BF132" i="5"/>
  <c r="BF128" i="5"/>
  <c r="AZ132" i="5"/>
  <c r="AZ128" i="5"/>
  <c r="DB128" i="5"/>
  <c r="J135" i="5"/>
  <c r="Z137" i="5"/>
  <c r="DA132" i="5"/>
  <c r="BE136" i="5"/>
  <c r="BM136" i="5"/>
  <c r="CU136" i="5"/>
  <c r="DC136" i="5"/>
  <c r="BS5" i="5"/>
  <c r="BN134" i="5"/>
  <c r="CV134" i="5"/>
  <c r="BF136" i="5"/>
  <c r="BN135" i="5"/>
  <c r="CV136" i="5"/>
  <c r="DD136" i="5"/>
  <c r="AH136" i="5"/>
  <c r="BC5" i="5"/>
  <c r="BA7" i="5"/>
  <c r="CS7" i="5"/>
  <c r="CN7" i="5" s="1"/>
  <c r="J134" i="5"/>
  <c r="AY134" i="5"/>
  <c r="BG134" i="5"/>
  <c r="BP134" i="5"/>
  <c r="CO134" i="5"/>
  <c r="CW134" i="5"/>
  <c r="DE134" i="5"/>
  <c r="AC15" i="5"/>
  <c r="AB15" i="5" s="1"/>
  <c r="AW15" i="5" s="1"/>
  <c r="AC19" i="5"/>
  <c r="AB19" i="5" s="1"/>
  <c r="AW19" i="5" s="1"/>
  <c r="BW130" i="5"/>
  <c r="CU20" i="5"/>
  <c r="DC20" i="5"/>
  <c r="BE135" i="5"/>
  <c r="CP135" i="5"/>
  <c r="CX135" i="5"/>
  <c r="AC37" i="5"/>
  <c r="AB37" i="5" s="1"/>
  <c r="AW37" i="5" s="1"/>
  <c r="CF135" i="5"/>
  <c r="DG38" i="5"/>
  <c r="CN38" i="5" s="1"/>
  <c r="G50" i="5"/>
  <c r="AB50" i="5" s="1"/>
  <c r="AW50" i="5" s="1"/>
  <c r="Z58" i="5"/>
  <c r="BB58" i="5"/>
  <c r="CX58" i="5"/>
  <c r="M137" i="5"/>
  <c r="M91" i="5"/>
  <c r="CT59" i="5"/>
  <c r="BD59" i="5"/>
  <c r="BA137" i="5"/>
  <c r="BA91" i="5"/>
  <c r="BX137" i="5"/>
  <c r="CN65" i="5"/>
  <c r="CN70" i="5"/>
  <c r="AX79" i="5"/>
  <c r="AB80" i="5"/>
  <c r="AW80" i="5" s="1"/>
  <c r="CN80" i="5"/>
  <c r="AB88" i="5"/>
  <c r="AW88" i="5" s="1"/>
  <c r="CY91" i="5"/>
  <c r="BF140" i="5"/>
  <c r="BF108" i="5"/>
  <c r="BN140" i="5"/>
  <c r="BN108" i="5"/>
  <c r="CV108" i="5"/>
  <c r="CY108" i="5"/>
  <c r="CW109" i="5"/>
  <c r="P132" i="5"/>
  <c r="P139" i="5" s="1"/>
  <c r="P141" i="5" s="1"/>
  <c r="P128" i="5"/>
  <c r="P130" i="5" s="1"/>
  <c r="BB128" i="5"/>
  <c r="CR132" i="5"/>
  <c r="CR128" i="5"/>
  <c r="BO136" i="5"/>
  <c r="CO136" i="5"/>
  <c r="CW136" i="5"/>
  <c r="DE136" i="5"/>
  <c r="AV136" i="5"/>
  <c r="AZ134" i="5"/>
  <c r="BH134" i="5"/>
  <c r="CP134" i="5"/>
  <c r="CX134" i="5"/>
  <c r="DF134" i="5"/>
  <c r="BF135" i="5"/>
  <c r="CY135" i="5"/>
  <c r="CY58" i="5"/>
  <c r="AP135" i="5"/>
  <c r="CQ50" i="5"/>
  <c r="BB137" i="5"/>
  <c r="BB91" i="5"/>
  <c r="BY137" i="5"/>
  <c r="BY139" i="5" s="1"/>
  <c r="BY141" i="5" s="1"/>
  <c r="BY91" i="5"/>
  <c r="BY130" i="5" s="1"/>
  <c r="CU137" i="5"/>
  <c r="DC137" i="5"/>
  <c r="DC91" i="5"/>
  <c r="L137" i="5"/>
  <c r="BC63" i="5"/>
  <c r="AH137" i="5"/>
  <c r="AH91" i="5"/>
  <c r="BC70" i="5"/>
  <c r="AX70" i="5" s="1"/>
  <c r="AC70" i="5"/>
  <c r="AB70" i="5" s="1"/>
  <c r="AW70" i="5" s="1"/>
  <c r="BR81" i="5"/>
  <c r="CM81" i="5" s="1"/>
  <c r="L91" i="5"/>
  <c r="L130" i="5" s="1"/>
  <c r="CL91" i="5"/>
  <c r="AY140" i="5"/>
  <c r="BG140" i="5"/>
  <c r="BG108" i="5"/>
  <c r="BP108" i="5"/>
  <c r="CS140" i="5"/>
  <c r="CS108" i="5"/>
  <c r="DA140" i="5"/>
  <c r="DA108" i="5"/>
  <c r="AX100" i="5"/>
  <c r="R128" i="5"/>
  <c r="R130" i="5" s="1"/>
  <c r="R132" i="5"/>
  <c r="R139" i="5" s="1"/>
  <c r="R141" i="5" s="1"/>
  <c r="CY109" i="5"/>
  <c r="BI109" i="5"/>
  <c r="BV133" i="5"/>
  <c r="CQ112" i="5"/>
  <c r="BS112" i="5"/>
  <c r="BR112" i="5" s="1"/>
  <c r="CM112" i="5" s="1"/>
  <c r="BA114" i="5"/>
  <c r="AX114" i="5" s="1"/>
  <c r="AC114" i="5"/>
  <c r="AB114" i="5" s="1"/>
  <c r="AW114" i="5" s="1"/>
  <c r="CR133" i="5"/>
  <c r="CZ133" i="5"/>
  <c r="BO133" i="5"/>
  <c r="BL137" i="5"/>
  <c r="BL91" i="5"/>
  <c r="DB137" i="5"/>
  <c r="BO137" i="5"/>
  <c r="BR88" i="5"/>
  <c r="CM88" i="5" s="1"/>
  <c r="BH140" i="5"/>
  <c r="BO140" i="5"/>
  <c r="BO108" i="5"/>
  <c r="CN103" i="5"/>
  <c r="BP132" i="5"/>
  <c r="BP128" i="5"/>
  <c r="DD132" i="5"/>
  <c r="DD128" i="5"/>
  <c r="AC110" i="5"/>
  <c r="BA110" i="5"/>
  <c r="AF132" i="5"/>
  <c r="BD133" i="5"/>
  <c r="BM133" i="5"/>
  <c r="BF137" i="5"/>
  <c r="BN136" i="5"/>
  <c r="CV137" i="5"/>
  <c r="DD137" i="5"/>
  <c r="BB108" i="5"/>
  <c r="BB140" i="5"/>
  <c r="BJ140" i="5"/>
  <c r="BJ108" i="5"/>
  <c r="CT140" i="5"/>
  <c r="CT108" i="5"/>
  <c r="DB140" i="5"/>
  <c r="DB108" i="5"/>
  <c r="BI108" i="5"/>
  <c r="BR95" i="5"/>
  <c r="CM95" i="5" s="1"/>
  <c r="CU108" i="5"/>
  <c r="CN106" i="5"/>
  <c r="J132" i="5"/>
  <c r="J128" i="5"/>
  <c r="BA109" i="5"/>
  <c r="CV128" i="5"/>
  <c r="CV132" i="5"/>
  <c r="BA112" i="5"/>
  <c r="AF133" i="5"/>
  <c r="CS133" i="5"/>
  <c r="AS139" i="5"/>
  <c r="BC140" i="5"/>
  <c r="BK140" i="5"/>
  <c r="BK108" i="5"/>
  <c r="BR97" i="5"/>
  <c r="CM97" i="5" s="1"/>
  <c r="CN99" i="5"/>
  <c r="AX105" i="5"/>
  <c r="BJ132" i="5"/>
  <c r="BV132" i="5"/>
  <c r="BS132" i="5" s="1"/>
  <c r="BV128" i="5"/>
  <c r="CT133" i="5"/>
  <c r="DB133" i="5"/>
  <c r="DG116" i="5"/>
  <c r="CN116" i="5" s="1"/>
  <c r="G116" i="5"/>
  <c r="AX118" i="5"/>
  <c r="V128" i="5"/>
  <c r="G119" i="5"/>
  <c r="V133" i="5"/>
  <c r="BM119" i="5"/>
  <c r="BM128" i="5" s="1"/>
  <c r="CN124" i="5"/>
  <c r="CC139" i="5"/>
  <c r="CC141" i="5" s="1"/>
  <c r="CC142" i="5" s="1"/>
  <c r="AB82" i="5"/>
  <c r="AW82" i="5" s="1"/>
  <c r="AS140" i="5"/>
  <c r="AS108" i="5"/>
  <c r="AS130" i="5" s="1"/>
  <c r="BD140" i="5"/>
  <c r="BD108" i="5"/>
  <c r="BL140" i="5"/>
  <c r="BL108" i="5"/>
  <c r="CV140" i="5"/>
  <c r="DG102" i="5"/>
  <c r="CN102" i="5" s="1"/>
  <c r="BQ102" i="5"/>
  <c r="AY132" i="5"/>
  <c r="CZ132" i="5"/>
  <c r="Q132" i="5"/>
  <c r="Q139" i="5" s="1"/>
  <c r="Q141" i="5" s="1"/>
  <c r="Q128" i="5"/>
  <c r="Q130" i="5" s="1"/>
  <c r="Q142" i="5" s="1"/>
  <c r="BH110" i="5"/>
  <c r="G110" i="5"/>
  <c r="BR110" i="5" s="1"/>
  <c r="CM110" i="5" s="1"/>
  <c r="CX110" i="5"/>
  <c r="CX128" i="5" s="1"/>
  <c r="BH133" i="5"/>
  <c r="CX133" i="5"/>
  <c r="AC123" i="5"/>
  <c r="AB123" i="5" s="1"/>
  <c r="AW123" i="5" s="1"/>
  <c r="BC123" i="5"/>
  <c r="AX123" i="5" s="1"/>
  <c r="CS126" i="5"/>
  <c r="CN126" i="5" s="1"/>
  <c r="BS126" i="5"/>
  <c r="BR126" i="5" s="1"/>
  <c r="CM126" i="5" s="1"/>
  <c r="CS127" i="5"/>
  <c r="CS134" i="5" s="1"/>
  <c r="BS127" i="5"/>
  <c r="BX128" i="5"/>
  <c r="BU139" i="5"/>
  <c r="BU141" i="5" s="1"/>
  <c r="BI140" i="5"/>
  <c r="CR140" i="5"/>
  <c r="CZ140" i="5"/>
  <c r="DG101" i="5"/>
  <c r="BQ101" i="5"/>
  <c r="AX101" i="5" s="1"/>
  <c r="G101" i="5"/>
  <c r="AF108" i="5"/>
  <c r="AV108" i="5"/>
  <c r="Z132" i="5"/>
  <c r="Z128" i="5"/>
  <c r="CS132" i="5"/>
  <c r="DC132" i="5"/>
  <c r="Z133" i="5"/>
  <c r="BB133" i="5"/>
  <c r="CU133" i="5"/>
  <c r="DC133" i="5"/>
  <c r="BR118" i="5"/>
  <c r="CM118" i="5" s="1"/>
  <c r="O128" i="5"/>
  <c r="O130" i="5" s="1"/>
  <c r="O142" i="5" s="1"/>
  <c r="BS107" i="5"/>
  <c r="BR107" i="5" s="1"/>
  <c r="CM107" i="5" s="1"/>
  <c r="DF132" i="5"/>
  <c r="AN128" i="5"/>
  <c r="AN130" i="5" s="1"/>
  <c r="BI112" i="5"/>
  <c r="BI133" i="5" s="1"/>
  <c r="BE133" i="5"/>
  <c r="BN133" i="5"/>
  <c r="CD133" i="5"/>
  <c r="CD128" i="5"/>
  <c r="CD130" i="5" s="1"/>
  <c r="AB118" i="5"/>
  <c r="AW118" i="5" s="1"/>
  <c r="CF133" i="5"/>
  <c r="DA120" i="5"/>
  <c r="DA128" i="5" s="1"/>
  <c r="BS120" i="5"/>
  <c r="BR120" i="5" s="1"/>
  <c r="CM120" i="5" s="1"/>
  <c r="AN133" i="5"/>
  <c r="AN139" i="5" s="1"/>
  <c r="AN141" i="5" s="1"/>
  <c r="N128" i="5"/>
  <c r="N130" i="5" s="1"/>
  <c r="CU109" i="5"/>
  <c r="BE109" i="5"/>
  <c r="BM132" i="5"/>
  <c r="BI111" i="5"/>
  <c r="AX111" i="5" s="1"/>
  <c r="G111" i="5"/>
  <c r="BR111" i="5" s="1"/>
  <c r="CM111" i="5" s="1"/>
  <c r="BF133" i="5"/>
  <c r="BP133" i="5"/>
  <c r="CY133" i="5"/>
  <c r="DG133" i="5"/>
  <c r="BR117" i="5"/>
  <c r="CM117" i="5" s="1"/>
  <c r="AT128" i="5"/>
  <c r="AT130" i="5" s="1"/>
  <c r="BO121" i="5"/>
  <c r="BO138" i="5" s="1"/>
  <c r="AT138" i="5"/>
  <c r="AC138" i="5" s="1"/>
  <c r="AB138" i="5" s="1"/>
  <c r="AW138" i="5" s="1"/>
  <c r="AX124" i="5"/>
  <c r="U139" i="5"/>
  <c r="U141" i="5" s="1"/>
  <c r="CI139" i="5"/>
  <c r="DE140" i="5"/>
  <c r="Z140" i="5"/>
  <c r="DC107" i="5"/>
  <c r="DC140" i="5" s="1"/>
  <c r="Z108" i="5"/>
  <c r="BN137" i="5"/>
  <c r="BN132" i="5"/>
  <c r="BN128" i="5"/>
  <c r="CP132" i="5"/>
  <c r="CY111" i="5"/>
  <c r="CN111" i="5" s="1"/>
  <c r="AV128" i="5"/>
  <c r="AV133" i="5"/>
  <c r="CN115" i="5"/>
  <c r="AP133" i="5"/>
  <c r="BK120" i="5"/>
  <c r="BK133" i="5" s="1"/>
  <c r="AC120" i="5"/>
  <c r="AB120" i="5" s="1"/>
  <c r="AW120" i="5" s="1"/>
  <c r="BC122" i="5"/>
  <c r="AC122" i="5"/>
  <c r="AB122" i="5" s="1"/>
  <c r="AW122" i="5" s="1"/>
  <c r="CZ128" i="5"/>
  <c r="AE139" i="5"/>
  <c r="CU140" i="5"/>
  <c r="AF128" i="5"/>
  <c r="AY133" i="5"/>
  <c r="BG133" i="5"/>
  <c r="CP133" i="5"/>
  <c r="DF133" i="5"/>
  <c r="BA119" i="5"/>
  <c r="AX119" i="5" s="1"/>
  <c r="BL121" i="5"/>
  <c r="BL128" i="5" s="1"/>
  <c r="DC128" i="5"/>
  <c r="H139" i="5"/>
  <c r="H141" i="5" s="1"/>
  <c r="CA139" i="5"/>
  <c r="CA141" i="5" s="1"/>
  <c r="CA142" i="5" s="1"/>
  <c r="DG127" i="5"/>
  <c r="BQ127" i="5"/>
  <c r="BQ128" i="5" s="1"/>
  <c r="G127" i="5"/>
  <c r="AB127" i="5" s="1"/>
  <c r="AW127" i="5" s="1"/>
  <c r="AJ139" i="5"/>
  <c r="AJ141" i="5" s="1"/>
  <c r="CB139" i="5"/>
  <c r="CB141" i="5" s="1"/>
  <c r="CB142" i="5" s="1"/>
  <c r="CJ139" i="5"/>
  <c r="CJ141" i="5" s="1"/>
  <c r="I139" i="5"/>
  <c r="I141" i="5" s="1"/>
  <c r="CD139" i="5"/>
  <c r="CD141" i="5" s="1"/>
  <c r="BA140" i="5" l="1"/>
  <c r="AC134" i="5"/>
  <c r="AX115" i="5"/>
  <c r="BR119" i="5"/>
  <c r="CM119" i="5" s="1"/>
  <c r="CZ58" i="5"/>
  <c r="BC134" i="5"/>
  <c r="BJ135" i="5"/>
  <c r="BJ139" i="5" s="1"/>
  <c r="BJ141" i="5" s="1"/>
  <c r="CN13" i="5"/>
  <c r="BM58" i="5"/>
  <c r="BM130" i="5" s="1"/>
  <c r="AN142" i="5"/>
  <c r="CL130" i="5"/>
  <c r="AI130" i="5"/>
  <c r="AX68" i="5"/>
  <c r="BW142" i="5"/>
  <c r="BF130" i="5"/>
  <c r="BA58" i="5"/>
  <c r="G136" i="5"/>
  <c r="BV130" i="5"/>
  <c r="CN56" i="5"/>
  <c r="CL139" i="5"/>
  <c r="CL141" i="5" s="1"/>
  <c r="CL142" i="5" s="1"/>
  <c r="BR57" i="5"/>
  <c r="CM57" i="5" s="1"/>
  <c r="BR76" i="5"/>
  <c r="CM76" i="5" s="1"/>
  <c r="CQ128" i="5"/>
  <c r="AJ142" i="5"/>
  <c r="CK142" i="5"/>
  <c r="N142" i="5"/>
  <c r="DG134" i="5"/>
  <c r="CE139" i="5"/>
  <c r="CE141" i="5" s="1"/>
  <c r="M130" i="5"/>
  <c r="AX36" i="5"/>
  <c r="DG20" i="5"/>
  <c r="L139" i="5"/>
  <c r="L141" i="5" s="1"/>
  <c r="L142" i="5" s="1"/>
  <c r="G140" i="5"/>
  <c r="V139" i="5"/>
  <c r="V141" i="5" s="1"/>
  <c r="BJ91" i="5"/>
  <c r="BR5" i="5"/>
  <c r="CM5" i="5" s="1"/>
  <c r="DG137" i="5"/>
  <c r="AB90" i="5"/>
  <c r="AW90" i="5" s="1"/>
  <c r="AO130" i="5"/>
  <c r="BB139" i="5"/>
  <c r="BB141" i="5" s="1"/>
  <c r="G108" i="5"/>
  <c r="BY142" i="5"/>
  <c r="CN101" i="5"/>
  <c r="BS135" i="5"/>
  <c r="AB9" i="5"/>
  <c r="AW9" i="5" s="1"/>
  <c r="CG142" i="5"/>
  <c r="G58" i="5"/>
  <c r="V130" i="5"/>
  <c r="V142" i="5" s="1"/>
  <c r="AX112" i="5"/>
  <c r="S142" i="5"/>
  <c r="BQ135" i="5"/>
  <c r="CE130" i="5"/>
  <c r="CE142" i="5" s="1"/>
  <c r="AX56" i="5"/>
  <c r="AX58" i="5" s="1"/>
  <c r="DF58" i="5"/>
  <c r="DF130" i="5" s="1"/>
  <c r="CN37" i="5"/>
  <c r="BC128" i="5"/>
  <c r="CI141" i="5"/>
  <c r="CX132" i="5"/>
  <c r="CX139" i="5" s="1"/>
  <c r="CX141" i="5" s="1"/>
  <c r="DG140" i="5"/>
  <c r="BQ108" i="5"/>
  <c r="CV139" i="5"/>
  <c r="CV141" i="5" s="1"/>
  <c r="T142" i="5"/>
  <c r="BQ91" i="5"/>
  <c r="AC136" i="5"/>
  <c r="CI142" i="5"/>
  <c r="BQ134" i="5"/>
  <c r="BR101" i="5"/>
  <c r="CM101" i="5" s="1"/>
  <c r="CN109" i="5"/>
  <c r="AX127" i="5"/>
  <c r="BO139" i="5"/>
  <c r="BO141" i="5" s="1"/>
  <c r="BR64" i="5"/>
  <c r="CM64" i="5" s="1"/>
  <c r="DG136" i="5"/>
  <c r="CH130" i="5"/>
  <c r="CH142" i="5" s="1"/>
  <c r="DA58" i="5"/>
  <c r="BP58" i="5"/>
  <c r="BC91" i="5"/>
  <c r="CN127" i="5"/>
  <c r="BP135" i="5"/>
  <c r="BP139" i="5" s="1"/>
  <c r="BP141" i="5" s="1"/>
  <c r="AP139" i="5"/>
  <c r="AP141" i="5" s="1"/>
  <c r="Z139" i="5"/>
  <c r="Z141" i="5" s="1"/>
  <c r="AX110" i="5"/>
  <c r="DB139" i="5"/>
  <c r="DB141" i="5" s="1"/>
  <c r="CQ58" i="5"/>
  <c r="AX41" i="5"/>
  <c r="K142" i="5"/>
  <c r="CN39" i="5"/>
  <c r="BQ58" i="5"/>
  <c r="BN130" i="5"/>
  <c r="DE139" i="5"/>
  <c r="DE141" i="5" s="1"/>
  <c r="P142" i="5"/>
  <c r="AX104" i="5"/>
  <c r="BX139" i="5"/>
  <c r="BX141" i="5" s="1"/>
  <c r="BR96" i="5"/>
  <c r="CM96" i="5" s="1"/>
  <c r="AU142" i="5"/>
  <c r="DA136" i="5"/>
  <c r="CN8" i="5"/>
  <c r="AC137" i="5"/>
  <c r="AB137" i="5" s="1"/>
  <c r="AW137" i="5" s="1"/>
  <c r="BA20" i="5"/>
  <c r="BA134" i="5"/>
  <c r="DG58" i="5"/>
  <c r="AC135" i="5"/>
  <c r="AC128" i="5"/>
  <c r="AX122" i="5"/>
  <c r="AC133" i="5"/>
  <c r="AZ108" i="5"/>
  <c r="AZ130" i="5" s="1"/>
  <c r="AH139" i="5"/>
  <c r="AH141" i="5" s="1"/>
  <c r="DA20" i="5"/>
  <c r="AI139" i="5"/>
  <c r="AI141" i="5" s="1"/>
  <c r="AF130" i="5"/>
  <c r="AV139" i="5"/>
  <c r="AV141" i="5" s="1"/>
  <c r="DC108" i="5"/>
  <c r="BC137" i="5"/>
  <c r="BD136" i="5"/>
  <c r="AE141" i="5"/>
  <c r="AE142" i="5" s="1"/>
  <c r="DE142" i="5"/>
  <c r="AR142" i="5"/>
  <c r="DG135" i="5"/>
  <c r="DC58" i="5"/>
  <c r="CN107" i="5"/>
  <c r="CQ140" i="5"/>
  <c r="CD142" i="5"/>
  <c r="CN120" i="5"/>
  <c r="CN128" i="5" s="1"/>
  <c r="AX63" i="5"/>
  <c r="AV130" i="5"/>
  <c r="BQ20" i="5"/>
  <c r="DB130" i="5"/>
  <c r="G132" i="5"/>
  <c r="AH130" i="5"/>
  <c r="AX7" i="5"/>
  <c r="CF91" i="5"/>
  <c r="CF130" i="5" s="1"/>
  <c r="AB111" i="5"/>
  <c r="AW111" i="5" s="1"/>
  <c r="AX102" i="5"/>
  <c r="DD140" i="5"/>
  <c r="DG128" i="5"/>
  <c r="BH132" i="5"/>
  <c r="BH139" i="5" s="1"/>
  <c r="BH141" i="5" s="1"/>
  <c r="AZ140" i="5"/>
  <c r="BO128" i="5"/>
  <c r="BO130" i="5" s="1"/>
  <c r="CQ133" i="5"/>
  <c r="CN112" i="5"/>
  <c r="BM135" i="5"/>
  <c r="BM139" i="5" s="1"/>
  <c r="BM141" i="5" s="1"/>
  <c r="G91" i="5"/>
  <c r="AP130" i="5"/>
  <c r="DG91" i="5"/>
  <c r="DC135" i="5"/>
  <c r="AC140" i="5"/>
  <c r="AB140" i="5" s="1"/>
  <c r="AW140" i="5" s="1"/>
  <c r="CQ20" i="5"/>
  <c r="CQ130" i="5" s="1"/>
  <c r="CO130" i="5"/>
  <c r="AY130" i="5"/>
  <c r="G128" i="5"/>
  <c r="BR4" i="5"/>
  <c r="CM4" i="5" s="1"/>
  <c r="BS20" i="5"/>
  <c r="CN41" i="5"/>
  <c r="Z130" i="5"/>
  <c r="Z142" i="5" s="1"/>
  <c r="AB39" i="5"/>
  <c r="AW39" i="5" s="1"/>
  <c r="BQ140" i="5"/>
  <c r="R142" i="5"/>
  <c r="G134" i="5"/>
  <c r="AB8" i="5"/>
  <c r="AW8" i="5" s="1"/>
  <c r="BR8" i="5"/>
  <c r="CM8" i="5" s="1"/>
  <c r="G20" i="5"/>
  <c r="AO142" i="5"/>
  <c r="BE128" i="5"/>
  <c r="BE130" i="5" s="1"/>
  <c r="BE132" i="5"/>
  <c r="BE139" i="5" s="1"/>
  <c r="BE141" i="5" s="1"/>
  <c r="DF139" i="5"/>
  <c r="DF141" i="5" s="1"/>
  <c r="AC91" i="5"/>
  <c r="AB91" i="5" s="1"/>
  <c r="AW91" i="5" s="1"/>
  <c r="DD108" i="5"/>
  <c r="DD130" i="5" s="1"/>
  <c r="DD139" i="5"/>
  <c r="BK137" i="5"/>
  <c r="BK139" i="5" s="1"/>
  <c r="BK141" i="5" s="1"/>
  <c r="CR139" i="5"/>
  <c r="CR141" i="5" s="1"/>
  <c r="AB116" i="5"/>
  <c r="AW116" i="5" s="1"/>
  <c r="BR116" i="5"/>
  <c r="CM116" i="5" s="1"/>
  <c r="BS133" i="5"/>
  <c r="BD137" i="5"/>
  <c r="BD91" i="5"/>
  <c r="AC20" i="5"/>
  <c r="G133" i="5"/>
  <c r="BL138" i="5"/>
  <c r="AX138" i="5" s="1"/>
  <c r="AX121" i="5"/>
  <c r="AX120" i="5"/>
  <c r="BK128" i="5"/>
  <c r="BK130" i="5" s="1"/>
  <c r="CP139" i="5"/>
  <c r="CP141" i="5" s="1"/>
  <c r="AT139" i="5"/>
  <c r="AT141" i="5" s="1"/>
  <c r="AT142" i="5" s="1"/>
  <c r="BV139" i="5"/>
  <c r="BV141" i="5" s="1"/>
  <c r="BV142" i="5" s="1"/>
  <c r="BA133" i="5"/>
  <c r="AX133" i="5" s="1"/>
  <c r="BD58" i="5"/>
  <c r="BD130" i="5" s="1"/>
  <c r="CQ135" i="5"/>
  <c r="CT137" i="5"/>
  <c r="CT139" i="5" s="1"/>
  <c r="CT141" i="5" s="1"/>
  <c r="CT91" i="5"/>
  <c r="CT130" i="5" s="1"/>
  <c r="BC20" i="5"/>
  <c r="AX5" i="5"/>
  <c r="BR71" i="5"/>
  <c r="CM71" i="5" s="1"/>
  <c r="DA91" i="5"/>
  <c r="BC136" i="5"/>
  <c r="AB102" i="5"/>
  <c r="AW102" i="5" s="1"/>
  <c r="AC108" i="5"/>
  <c r="AB108" i="5" s="1"/>
  <c r="AW108" i="5" s="1"/>
  <c r="BQ136" i="5"/>
  <c r="CP130" i="5"/>
  <c r="AX13" i="5"/>
  <c r="BS128" i="5"/>
  <c r="CR130" i="5"/>
  <c r="CF137" i="5"/>
  <c r="CF139" i="5" s="1"/>
  <c r="CF141" i="5" s="1"/>
  <c r="BX130" i="5"/>
  <c r="BL20" i="5"/>
  <c r="BL130" i="5" s="1"/>
  <c r="CN9" i="5"/>
  <c r="M139" i="5"/>
  <c r="M141" i="5" s="1"/>
  <c r="M142" i="5" s="1"/>
  <c r="AX62" i="5"/>
  <c r="BG130" i="5"/>
  <c r="BF139" i="5"/>
  <c r="BF141" i="5" s="1"/>
  <c r="BF142" i="5" s="1"/>
  <c r="AX64" i="5"/>
  <c r="CU128" i="5"/>
  <c r="CU132" i="5"/>
  <c r="CU139" i="5" s="1"/>
  <c r="CU141" i="5" s="1"/>
  <c r="DA133" i="5"/>
  <c r="BH128" i="5"/>
  <c r="CZ139" i="5"/>
  <c r="CZ141" i="5" s="1"/>
  <c r="BA132" i="5"/>
  <c r="BA128" i="5"/>
  <c r="Y142" i="5"/>
  <c r="BS108" i="5"/>
  <c r="BR108" i="5" s="1"/>
  <c r="CM108" i="5" s="1"/>
  <c r="CS136" i="5"/>
  <c r="CS20" i="5"/>
  <c r="AX59" i="5"/>
  <c r="AB119" i="5"/>
  <c r="AW119" i="5" s="1"/>
  <c r="CS128" i="5"/>
  <c r="BR127" i="5"/>
  <c r="CM127" i="5" s="1"/>
  <c r="AX109" i="5"/>
  <c r="AS141" i="5"/>
  <c r="AS142" i="5" s="1"/>
  <c r="J139" i="5"/>
  <c r="J141" i="5" s="1"/>
  <c r="AF139" i="5"/>
  <c r="AF141" i="5" s="1"/>
  <c r="AC132" i="5"/>
  <c r="BI132" i="5"/>
  <c r="BI139" i="5" s="1"/>
  <c r="BI141" i="5" s="1"/>
  <c r="BI128" i="5"/>
  <c r="BI130" i="5" s="1"/>
  <c r="CN50" i="5"/>
  <c r="CW132" i="5"/>
  <c r="CW139" i="5" s="1"/>
  <c r="CW141" i="5" s="1"/>
  <c r="CW128" i="5"/>
  <c r="CW130" i="5" s="1"/>
  <c r="CS91" i="5"/>
  <c r="CU130" i="5"/>
  <c r="CN134" i="5"/>
  <c r="DG108" i="5"/>
  <c r="DA137" i="5"/>
  <c r="BH130" i="5"/>
  <c r="BH142" i="5" s="1"/>
  <c r="BR140" i="5"/>
  <c r="CM140" i="5" s="1"/>
  <c r="BU142" i="5"/>
  <c r="CV130" i="5"/>
  <c r="CV142" i="5" s="1"/>
  <c r="BS58" i="5"/>
  <c r="CZ130" i="5"/>
  <c r="BS136" i="5"/>
  <c r="BR136" i="5" s="1"/>
  <c r="CM136" i="5" s="1"/>
  <c r="CX130" i="5"/>
  <c r="J130" i="5"/>
  <c r="AB110" i="5"/>
  <c r="AW110" i="5" s="1"/>
  <c r="BJ130" i="5"/>
  <c r="BP130" i="5"/>
  <c r="AQ142" i="5"/>
  <c r="AC58" i="5"/>
  <c r="AB58" i="5" s="1"/>
  <c r="AW58" i="5" s="1"/>
  <c r="AB136" i="5"/>
  <c r="AW136" i="5" s="1"/>
  <c r="BN139" i="5"/>
  <c r="BN141" i="5" s="1"/>
  <c r="AY139" i="5"/>
  <c r="AY141" i="5" s="1"/>
  <c r="CY132" i="5"/>
  <c r="CY139" i="5" s="1"/>
  <c r="CY141" i="5" s="1"/>
  <c r="CY128" i="5"/>
  <c r="CY130" i="5" s="1"/>
  <c r="CS137" i="5"/>
  <c r="AZ139" i="5"/>
  <c r="BS89" i="5"/>
  <c r="BR89" i="5" s="1"/>
  <c r="CM89" i="5" s="1"/>
  <c r="G135" i="5"/>
  <c r="CO139" i="5"/>
  <c r="CO141" i="5" s="1"/>
  <c r="AB101" i="5"/>
  <c r="AW101" i="5" s="1"/>
  <c r="CN59" i="5"/>
  <c r="CN91" i="5" s="1"/>
  <c r="BA136" i="5"/>
  <c r="BG139" i="5"/>
  <c r="BG141" i="5" s="1"/>
  <c r="AX9" i="5"/>
  <c r="BB130" i="5"/>
  <c r="BR50" i="5"/>
  <c r="CM50" i="5" s="1"/>
  <c r="CM58" i="5" s="1"/>
  <c r="AB134" i="5" l="1"/>
  <c r="AW134" i="5" s="1"/>
  <c r="CN20" i="5"/>
  <c r="AX108" i="5"/>
  <c r="AI142" i="5"/>
  <c r="BX142" i="5"/>
  <c r="DC130" i="5"/>
  <c r="DG130" i="5"/>
  <c r="BM142" i="5"/>
  <c r="BN142" i="5"/>
  <c r="BQ130" i="5"/>
  <c r="BQ142" i="5" s="1"/>
  <c r="CX142" i="5"/>
  <c r="CU142" i="5"/>
  <c r="DF142" i="5"/>
  <c r="CR142" i="5"/>
  <c r="BR58" i="5"/>
  <c r="CY142" i="5"/>
  <c r="BJ142" i="5"/>
  <c r="AP142" i="5"/>
  <c r="DB142" i="5"/>
  <c r="CN108" i="5"/>
  <c r="BB142" i="5"/>
  <c r="CN136" i="5"/>
  <c r="AB128" i="5"/>
  <c r="AW128" i="5" s="1"/>
  <c r="AX135" i="5"/>
  <c r="BR134" i="5"/>
  <c r="CM134" i="5" s="1"/>
  <c r="DA130" i="5"/>
  <c r="AX134" i="5"/>
  <c r="AB135" i="5"/>
  <c r="AW135" i="5" s="1"/>
  <c r="CW142" i="5"/>
  <c r="BR135" i="5"/>
  <c r="CM135" i="5" s="1"/>
  <c r="CQ139" i="5"/>
  <c r="CQ141" i="5" s="1"/>
  <c r="CQ142" i="5" s="1"/>
  <c r="AV142" i="5"/>
  <c r="DG139" i="5"/>
  <c r="DG141" i="5" s="1"/>
  <c r="DG142" i="5" s="1"/>
  <c r="BR128" i="5"/>
  <c r="CM128" i="5" s="1"/>
  <c r="BA130" i="5"/>
  <c r="BS91" i="5"/>
  <c r="BR91" i="5" s="1"/>
  <c r="CM91" i="5" s="1"/>
  <c r="CN132" i="5"/>
  <c r="AX128" i="5"/>
  <c r="DD141" i="5"/>
  <c r="DD142" i="5" s="1"/>
  <c r="G130" i="5"/>
  <c r="CN58" i="5"/>
  <c r="CN130" i="5" s="1"/>
  <c r="AB133" i="5"/>
  <c r="AW133" i="5" s="1"/>
  <c r="BO142" i="5"/>
  <c r="CN137" i="5"/>
  <c r="DA139" i="5"/>
  <c r="DA141" i="5" s="1"/>
  <c r="BI142" i="5"/>
  <c r="BC130" i="5"/>
  <c r="CS139" i="5"/>
  <c r="CS141" i="5" s="1"/>
  <c r="BE142" i="5"/>
  <c r="AF142" i="5"/>
  <c r="BQ139" i="5"/>
  <c r="BQ141" i="5" s="1"/>
  <c r="CT142" i="5"/>
  <c r="AX137" i="5"/>
  <c r="CN140" i="5"/>
  <c r="AX20" i="5"/>
  <c r="CN135" i="5"/>
  <c r="AX140" i="5"/>
  <c r="AH142" i="5"/>
  <c r="BA139" i="5"/>
  <c r="BA141" i="5" s="1"/>
  <c r="BA142" i="5" s="1"/>
  <c r="AX91" i="5"/>
  <c r="AX136" i="5"/>
  <c r="CF142" i="5"/>
  <c r="BL139" i="5"/>
  <c r="BL141" i="5" s="1"/>
  <c r="BL142" i="5" s="1"/>
  <c r="BK142" i="5"/>
  <c r="CS130" i="5"/>
  <c r="DC139" i="5"/>
  <c r="DC141" i="5" s="1"/>
  <c r="BS130" i="5"/>
  <c r="BR20" i="5"/>
  <c r="CM20" i="5" s="1"/>
  <c r="CN133" i="5"/>
  <c r="CZ142" i="5"/>
  <c r="BR133" i="5"/>
  <c r="CM133" i="5" s="1"/>
  <c r="BD139" i="5"/>
  <c r="BD141" i="5" s="1"/>
  <c r="BD142" i="5" s="1"/>
  <c r="G139" i="5"/>
  <c r="G141" i="5" s="1"/>
  <c r="Z145" i="5" s="1"/>
  <c r="G142" i="5"/>
  <c r="BC139" i="5"/>
  <c r="BC141" i="5" s="1"/>
  <c r="CP142" i="5"/>
  <c r="BR132" i="5"/>
  <c r="CM132" i="5" s="1"/>
  <c r="AX132" i="5"/>
  <c r="BS137" i="5"/>
  <c r="BR137" i="5" s="1"/>
  <c r="CM137" i="5" s="1"/>
  <c r="BG142" i="5"/>
  <c r="AZ141" i="5"/>
  <c r="AZ142" i="5" s="1"/>
  <c r="BP142" i="5"/>
  <c r="J142" i="5"/>
  <c r="AB132" i="5"/>
  <c r="AW132" i="5" s="1"/>
  <c r="AC139" i="5"/>
  <c r="AC130" i="5"/>
  <c r="AB20" i="5"/>
  <c r="AW20" i="5" s="1"/>
  <c r="DC142" i="5" l="1"/>
  <c r="CS142" i="5"/>
  <c r="CN139" i="5"/>
  <c r="CN141" i="5" s="1"/>
  <c r="CN142" i="5" s="1"/>
  <c r="BC142" i="5"/>
  <c r="BS139" i="5"/>
  <c r="BR139" i="5" s="1"/>
  <c r="CM139" i="5" s="1"/>
  <c r="DA142" i="5"/>
  <c r="AX130" i="5"/>
  <c r="AX139" i="5"/>
  <c r="AX141" i="5" s="1"/>
  <c r="AB139" i="5"/>
  <c r="AW139" i="5" s="1"/>
  <c r="AC141" i="5"/>
  <c r="BR130" i="5"/>
  <c r="CM130" i="5" s="1"/>
  <c r="BS141" i="5"/>
  <c r="AB130" i="5"/>
  <c r="AW130" i="5" s="1"/>
  <c r="AX142" i="5" l="1"/>
  <c r="AC143" i="5"/>
  <c r="AB141" i="5"/>
  <c r="AW141" i="5" s="1"/>
  <c r="BS144" i="5"/>
  <c r="BR141" i="5"/>
  <c r="CM141" i="5" s="1"/>
  <c r="AC142" i="5"/>
  <c r="BS142" i="5"/>
</calcChain>
</file>

<file path=xl/comments1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  <comment ref="N109" authorId="1">
      <text>
        <r>
          <rPr>
            <sz val="9"/>
            <color indexed="81"/>
            <rFont val="Tahoma"/>
            <family val="2"/>
          </rPr>
          <t xml:space="preserve">$54.387 EST.DPTO. CORRESPONDE VIGENCIA 2015
</t>
        </r>
      </text>
    </comment>
    <comment ref="O109" authorId="1">
      <text>
        <r>
          <rPr>
            <sz val="9"/>
            <color indexed="81"/>
            <rFont val="Tahoma"/>
            <family val="2"/>
          </rPr>
          <t xml:space="preserve">$30.665.828 CORRESPONDE VIGENCIA 2015
</t>
        </r>
      </text>
    </comment>
    <comment ref="P109" authorId="1">
      <text>
        <r>
          <rPr>
            <sz val="9"/>
            <color indexed="81"/>
            <rFont val="Tahoma"/>
            <family val="2"/>
          </rPr>
          <t xml:space="preserve">$1.940.856       VIGENCIA 2015
</t>
        </r>
      </text>
    </comment>
    <comment ref="R109" authorId="1">
      <text>
        <r>
          <rPr>
            <sz val="9"/>
            <color indexed="81"/>
            <rFont val="Tahoma"/>
            <family val="2"/>
          </rPr>
          <t xml:space="preserve">$60.000.000 VIGENCIA 2015
</t>
        </r>
      </text>
    </comment>
    <comment ref="D110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Adecuación Oficina Control Interno $83.000.000;</t>
        </r>
      </text>
    </comment>
    <comment ref="Q110" authorId="1">
      <text>
        <r>
          <rPr>
            <sz val="9"/>
            <color indexed="81"/>
            <rFont val="Tahoma"/>
            <family val="2"/>
          </rPr>
          <t>$3.438.802 VIGENCIA 2015</t>
        </r>
      </text>
    </comment>
    <comment ref="R110" authorId="1">
      <text>
        <r>
          <rPr>
            <sz val="9"/>
            <color indexed="81"/>
            <rFont val="Tahoma"/>
            <family val="2"/>
          </rPr>
          <t xml:space="preserve">$50.000.000 VIGENCIA 2015
</t>
        </r>
      </text>
    </comment>
    <comment ref="R112" authorId="1">
      <text>
        <r>
          <rPr>
            <sz val="9"/>
            <color indexed="81"/>
            <rFont val="Tahoma"/>
            <family val="2"/>
          </rPr>
          <t>$70.000.000 VIGENCIA 2015</t>
        </r>
      </text>
    </comment>
    <comment ref="R113" authorId="1">
      <text>
        <r>
          <rPr>
            <b/>
            <sz val="9"/>
            <color indexed="81"/>
            <rFont val="Tahoma"/>
            <family val="2"/>
          </rPr>
          <t>$10.432.388 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Dotación de Laboratorio de Tecnología en Desarrollo de Software
</t>
        </r>
      </text>
    </comment>
    <comment ref="R115" authorId="1">
      <text>
        <r>
          <rPr>
            <b/>
            <sz val="9"/>
            <color indexed="81"/>
            <rFont val="Tahoma"/>
            <family val="2"/>
          </rPr>
          <t>$15.000.000 
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35.000.000 RENATA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8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  <comment ref="N108" authorId="1">
      <text>
        <r>
          <rPr>
            <sz val="9"/>
            <color indexed="81"/>
            <rFont val="Tahoma"/>
            <family val="2"/>
          </rPr>
          <t xml:space="preserve">$54.387 EST.DPTO. CORRESPONDE VIGENCIA 2015
</t>
        </r>
      </text>
    </comment>
    <comment ref="O108" authorId="1">
      <text>
        <r>
          <rPr>
            <sz val="9"/>
            <color indexed="81"/>
            <rFont val="Tahoma"/>
            <family val="2"/>
          </rPr>
          <t xml:space="preserve">$30.665.828 CORRESPONDE VIGENCIA 2015
</t>
        </r>
      </text>
    </comment>
    <comment ref="P108" authorId="1">
      <text>
        <r>
          <rPr>
            <sz val="9"/>
            <color indexed="81"/>
            <rFont val="Tahoma"/>
            <family val="2"/>
          </rPr>
          <t xml:space="preserve">$1.940.856       VIGENCIA 2015
</t>
        </r>
      </text>
    </comment>
    <comment ref="R108" authorId="1">
      <text>
        <r>
          <rPr>
            <sz val="9"/>
            <color indexed="81"/>
            <rFont val="Tahoma"/>
            <family val="2"/>
          </rPr>
          <t xml:space="preserve">$60.000.000 VIGENCIA 2015
</t>
        </r>
      </text>
    </comment>
    <comment ref="D10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Adecuación Oficina Control Interno $83.000.000;</t>
        </r>
      </text>
    </comment>
    <comment ref="Q109" authorId="1">
      <text>
        <r>
          <rPr>
            <sz val="9"/>
            <color indexed="81"/>
            <rFont val="Tahoma"/>
            <family val="2"/>
          </rPr>
          <t>$3.438.802 VIGENCIA 2015</t>
        </r>
      </text>
    </comment>
    <comment ref="R109" authorId="1">
      <text>
        <r>
          <rPr>
            <sz val="9"/>
            <color indexed="81"/>
            <rFont val="Tahoma"/>
            <family val="2"/>
          </rPr>
          <t xml:space="preserve">$50.000.000 VIGENCIA 2015
</t>
        </r>
      </text>
    </comment>
    <comment ref="R111" authorId="1">
      <text>
        <r>
          <rPr>
            <sz val="9"/>
            <color indexed="81"/>
            <rFont val="Tahoma"/>
            <family val="2"/>
          </rPr>
          <t>$70.000.000 VIGENCIA 2015</t>
        </r>
      </text>
    </comment>
    <comment ref="R112" authorId="1">
      <text>
        <r>
          <rPr>
            <b/>
            <sz val="9"/>
            <color indexed="81"/>
            <rFont val="Tahoma"/>
            <family val="2"/>
          </rPr>
          <t>$10.432.388 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Dotación de Laboratorio de Tecnología en Desarrollo de Software
</t>
        </r>
      </text>
    </comment>
    <comment ref="R114" authorId="1">
      <text>
        <r>
          <rPr>
            <b/>
            <sz val="9"/>
            <color indexed="81"/>
            <rFont val="Tahoma"/>
            <family val="2"/>
          </rPr>
          <t>$15.000.000 
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35.000.000 RENATA</t>
        </r>
      </text>
    </comment>
  </commentList>
</comments>
</file>

<file path=xl/sharedStrings.xml><?xml version="1.0" encoding="utf-8"?>
<sst xmlns="http://schemas.openxmlformats.org/spreadsheetml/2006/main" count="1107" uniqueCount="385">
  <si>
    <t>PLAN DE ACCION 2016</t>
  </si>
  <si>
    <t>SUBSISTEMA</t>
  </si>
  <si>
    <t>PROYECTO</t>
  </si>
  <si>
    <t>SIGLA</t>
  </si>
  <si>
    <t>ACCIONES</t>
  </si>
  <si>
    <t>RUBRO</t>
  </si>
  <si>
    <t>RESPONSABLE</t>
  </si>
  <si>
    <t>RECURSOS ASIGNADOS</t>
  </si>
  <si>
    <t>RECURSOS POR EJECUTAR</t>
  </si>
  <si>
    <t>RECURSOS EJECUTADOS</t>
  </si>
  <si>
    <t>TOTAL</t>
  </si>
  <si>
    <t>R.NACION FOMENTO</t>
  </si>
  <si>
    <t>ESTAMPILLA UNIVERSIDAD LEY 1697/13</t>
  </si>
  <si>
    <t>R. NACION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</si>
  <si>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</si>
  <si>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</si>
  <si>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</si>
  <si>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</si>
  <si>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</si>
  <si>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</si>
  <si>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</si>
  <si>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CONVENIOS</t>
  </si>
  <si>
    <t>IVA</t>
  </si>
  <si>
    <t>RECURSOS PROPIOS</t>
  </si>
  <si>
    <t>FTO. BTAR.</t>
  </si>
  <si>
    <t>SISTEMA GENERAL DE REGALIAS</t>
  </si>
  <si>
    <t>CANCELACION RESERVAS 2014 CREE Y DPTO.</t>
  </si>
  <si>
    <t>EXCED. FAC.</t>
  </si>
  <si>
    <t>%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</si>
  <si>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</si>
  <si>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</si>
  <si>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</si>
  <si>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</si>
  <si>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</si>
  <si>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</si>
  <si>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</si>
  <si>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</si>
  <si>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</si>
  <si>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</si>
  <si>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</si>
  <si>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</si>
  <si>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</si>
  <si>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</si>
  <si>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</si>
  <si>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</si>
  <si>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</si>
  <si>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</si>
  <si>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</si>
  <si>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</si>
  <si>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</si>
  <si>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</si>
  <si>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</si>
  <si>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</si>
  <si>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</si>
  <si>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</si>
  <si>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</si>
  <si>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</si>
  <si>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</si>
  <si>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</si>
  <si>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</si>
  <si>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</si>
  <si>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</si>
  <si>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</si>
  <si>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 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</si>
  <si>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</si>
  <si>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</si>
  <si>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</si>
  <si>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</si>
  <si>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</si>
  <si>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</si>
  <si>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</si>
  <si>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</si>
  <si>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</si>
  <si>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</si>
  <si>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</si>
  <si>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</si>
  <si>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</si>
  <si>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</si>
  <si>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</si>
  <si>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</si>
  <si>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</si>
  <si>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</si>
  <si>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</si>
  <si>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</si>
  <si>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</si>
  <si>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</si>
  <si>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</si>
  <si>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</si>
  <si>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</si>
  <si>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</si>
  <si>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</si>
  <si>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</si>
  <si>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</si>
  <si>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</si>
  <si>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</si>
  <si>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</si>
  <si>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</si>
  <si>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</si>
  <si>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</si>
  <si>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</si>
  <si>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</si>
  <si>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</si>
  <si>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</si>
  <si>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</si>
  <si>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</si>
  <si>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</si>
  <si>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</si>
  <si>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</si>
  <si>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</si>
  <si>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</si>
  <si>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</si>
  <si>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</si>
  <si>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</si>
  <si>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</si>
  <si>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</si>
  <si>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</si>
  <si>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</si>
  <si>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</si>
  <si>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</si>
  <si>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</si>
  <si>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</si>
  <si>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</si>
  <si>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</si>
  <si>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</si>
  <si>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</si>
  <si>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</si>
  <si>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</si>
  <si>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</si>
  <si>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</si>
  <si>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</si>
  <si>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</si>
  <si>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</si>
  <si>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</si>
  <si>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</si>
  <si>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</si>
  <si>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</si>
  <si>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</si>
  <si>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</si>
  <si>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</si>
  <si>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</si>
  <si>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</si>
  <si>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</si>
  <si>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</si>
  <si>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</si>
  <si>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</si>
  <si>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</si>
  <si>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</si>
  <si>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</si>
  <si>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</si>
  <si>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</si>
  <si>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</si>
  <si>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</si>
  <si>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</si>
  <si>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</si>
  <si>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</si>
  <si>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</si>
  <si>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</si>
  <si>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</si>
  <si>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</si>
  <si>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</si>
  <si>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</si>
  <si>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</si>
  <si>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</si>
  <si>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</si>
  <si>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</si>
  <si>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</si>
  <si>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</si>
  <si>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</si>
  <si>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</si>
  <si>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</si>
  <si>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</si>
  <si>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</si>
  <si>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</si>
  <si>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</si>
  <si>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</si>
  <si>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</si>
  <si>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</si>
  <si>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</si>
  <si>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</si>
  <si>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</si>
  <si>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</si>
  <si>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</si>
  <si>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</si>
  <si>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</si>
  <si>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</si>
  <si>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</si>
  <si>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</si>
  <si>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</si>
  <si>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</si>
  <si>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</si>
  <si>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</si>
  <si>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</si>
  <si>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</si>
  <si>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</si>
  <si>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</si>
  <si>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</si>
  <si>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</si>
  <si>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</si>
  <si>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</si>
  <si>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</si>
  <si>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</si>
  <si>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</si>
  <si>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                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</si>
  <si>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</si>
  <si>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</si>
  <si>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</si>
  <si>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</si>
  <si>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</si>
  <si>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</si>
  <si>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</si>
  <si>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</si>
  <si>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</si>
  <si>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</si>
  <si>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</si>
  <si>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</si>
  <si>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</si>
  <si>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</si>
  <si>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</si>
  <si>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</si>
  <si>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</si>
  <si>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</si>
  <si>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</si>
  <si>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</si>
  <si>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</si>
  <si>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</si>
  <si>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</si>
  <si>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</si>
  <si>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</si>
  <si>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</si>
  <si>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</si>
  <si>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</si>
  <si>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</si>
  <si>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</si>
  <si>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</si>
  <si>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</si>
  <si>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</si>
  <si>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</si>
  <si>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</si>
  <si>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</si>
  <si>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</si>
  <si>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</si>
  <si>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</si>
  <si>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</si>
  <si>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</si>
  <si>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</si>
  <si>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</si>
  <si>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</si>
  <si>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</si>
  <si>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</si>
  <si>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</si>
  <si>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</si>
  <si>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</si>
  <si>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</si>
  <si>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</si>
  <si>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</si>
  <si>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</si>
  <si>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</si>
  <si>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</si>
  <si>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</si>
  <si>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</si>
  <si>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</si>
  <si>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</si>
  <si>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</si>
  <si>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</si>
  <si>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</si>
  <si>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</si>
  <si>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</si>
  <si>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</si>
  <si>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</si>
  <si>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</si>
  <si>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</si>
  <si>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</si>
  <si>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</si>
  <si>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</si>
  <si>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</si>
  <si>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</si>
  <si>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</si>
  <si>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</si>
  <si>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</si>
  <si>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</si>
  <si>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</si>
  <si>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</si>
  <si>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</si>
  <si>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</si>
  <si>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</si>
  <si>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</si>
  <si>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</si>
  <si>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</si>
  <si>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</si>
  <si>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</si>
  <si>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</si>
  <si>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</si>
  <si>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</si>
  <si>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</si>
  <si>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</si>
  <si>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</si>
  <si>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</si>
  <si>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</si>
  <si>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</t>
  </si>
  <si>
    <t>SA-PY2a.3</t>
  </si>
  <si>
    <t>Evalúos,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</si>
  <si>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</si>
  <si>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</si>
  <si>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</si>
  <si>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</si>
  <si>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SA-PY2b.2</t>
  </si>
  <si>
    <t>Mantenimiento de laboratorios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</si>
  <si>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</si>
  <si>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</si>
  <si>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</si>
  <si>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</si>
  <si>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</si>
  <si>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</t>
  </si>
  <si>
    <t>SA-PY2b.5</t>
  </si>
  <si>
    <t>Adquisición bibliografía.</t>
  </si>
  <si>
    <t>SA-PY2b.6</t>
  </si>
  <si>
    <t>Dotación de elementos de aseo y cafetería.</t>
  </si>
  <si>
    <t>F.EDUCACION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</si>
  <si>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</si>
  <si>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</si>
  <si>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</si>
  <si>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</si>
  <si>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</si>
  <si>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</si>
  <si>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</si>
  <si>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</si>
  <si>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</si>
  <si>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</si>
  <si>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</si>
  <si>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</si>
  <si>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</si>
  <si>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</si>
  <si>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</si>
  <si>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</si>
  <si>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</si>
  <si>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</si>
  <si>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</si>
  <si>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</si>
  <si>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</si>
  <si>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</si>
  <si>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</si>
  <si>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</si>
  <si>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</si>
  <si>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</si>
  <si>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</si>
  <si>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</si>
  <si>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</si>
  <si>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</si>
  <si>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</si>
  <si>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</si>
  <si>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</si>
  <si>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</si>
  <si>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</si>
  <si>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</si>
  <si>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</si>
  <si>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</si>
  <si>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</si>
  <si>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</si>
  <si>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</si>
  <si>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</si>
  <si>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</si>
  <si>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</si>
  <si>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</si>
  <si>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</si>
  <si>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</si>
  <si>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ADMINISTRATIVO</t>
  </si>
  <si>
    <t xml:space="preserve"> SUBSISTEMA BIENESTAR UNIVERSITARIO</t>
  </si>
  <si>
    <t xml:space="preserve"> SUBSISTEMA DE PROYECCION SOCIAL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</si>
  <si>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</si>
  <si>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</si>
  <si>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</si>
  <si>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</si>
  <si>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</si>
  <si>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</si>
  <si>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</si>
  <si>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</si>
  <si>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</si>
  <si>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ASIGNADO</t>
  </si>
  <si>
    <t>EJECUTADO</t>
  </si>
  <si>
    <t>% EJECUCION</t>
  </si>
  <si>
    <t>PROYECTOS INSTITUCIONALES</t>
  </si>
  <si>
    <t>EJECUCIÓN ACUMULADA POR SUBSISTEMA</t>
  </si>
  <si>
    <t>BIENESTAR</t>
  </si>
  <si>
    <t>EJECUCIÓN TOTAL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</si>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</sst>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27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2" borderId="0" applyNumberFormat="0" applyBorder="0" applyAlignment="0" applyProtection="0"/>
    <xf numFmtId="0" fontId="20" fillId="3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2" fillId="0" borderId="0"/>
  </cellStyleXfs>
  <cellXfs count="238">
    <xf numFmtId="0" fontId="0" fillId="0" borderId="0" xfId="0"/>
    <xf numFmtId="0" fontId="0" fillId="0" borderId="1" xfId="0" applyBorder="1"/>
    <xf numFmtId="0" fontId="0" fillId="4" borderId="0" xfId="0" applyFill="1" applyBorder="1" applyAlignment="1">
      <alignment wrapText="1"/>
    </xf>
    <xf numFmtId="0" fontId="0" fillId="7" borderId="8" xfId="0" applyFill="1" applyBorder="1" applyAlignment="1">
      <alignment vertical="center" wrapText="1"/>
    </xf>
    <xf numFmtId="0" fontId="4" fillId="6" borderId="8" xfId="0" applyFont="1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right" vertical="center" wrapText="1"/>
    </xf>
    <xf numFmtId="0" fontId="0" fillId="4" borderId="10" xfId="0" applyFill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/>
    </xf>
    <xf numFmtId="3" fontId="9" fillId="4" borderId="10" xfId="0" applyNumberFormat="1" applyFont="1" applyFill="1" applyBorder="1" applyAlignment="1">
      <alignment horizontal="right" vertical="center" wrapText="1"/>
    </xf>
    <xf numFmtId="3" fontId="11" fillId="0" borderId="1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7" fillId="0" borderId="0" xfId="0" applyFont="1"/>
    <xf numFmtId="3" fontId="11" fillId="4" borderId="1" xfId="0" applyNumberFormat="1" applyFont="1" applyFill="1" applyBorder="1" applyAlignment="1">
      <alignment horizontal="right" vertical="center" wrapText="1"/>
    </xf>
    <xf numFmtId="0" fontId="0" fillId="8" borderId="1" xfId="0" applyFill="1" applyBorder="1" applyAlignment="1">
      <alignment textRotation="255"/>
    </xf>
    <xf numFmtId="3" fontId="8" fillId="8" borderId="16" xfId="0" applyNumberFormat="1" applyFont="1" applyFill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vertical="center" wrapText="1"/>
    </xf>
    <xf numFmtId="0" fontId="7" fillId="8" borderId="16" xfId="0" applyFont="1" applyFill="1" applyBorder="1" applyAlignment="1">
      <alignment vertical="center" wrapText="1"/>
    </xf>
    <xf numFmtId="10" fontId="10" fillId="8" borderId="16" xfId="0" applyNumberFormat="1" applyFont="1" applyFill="1" applyBorder="1" applyAlignment="1">
      <alignment horizontal="center" vertical="center"/>
    </xf>
    <xf numFmtId="3" fontId="7" fillId="8" borderId="16" xfId="0" applyNumberFormat="1" applyFont="1" applyFill="1" applyBorder="1" applyAlignment="1">
      <alignment vertical="center" wrapText="1"/>
    </xf>
    <xf numFmtId="10" fontId="10" fillId="8" borderId="1" xfId="0" applyNumberFormat="1" applyFont="1" applyFill="1" applyBorder="1" applyAlignment="1">
      <alignment horizontal="center" vertical="center"/>
    </xf>
    <xf numFmtId="3" fontId="7" fillId="8" borderId="7" xfId="0" applyNumberFormat="1" applyFont="1" applyFill="1" applyBorder="1" applyAlignment="1">
      <alignment vertical="center" wrapText="1"/>
    </xf>
    <xf numFmtId="0" fontId="0" fillId="4" borderId="0" xfId="0" applyFill="1"/>
    <xf numFmtId="3" fontId="8" fillId="0" borderId="11" xfId="0" applyNumberFormat="1" applyFont="1" applyFill="1" applyBorder="1" applyAlignment="1">
      <alignment horizontal="center" vertical="center" wrapText="1"/>
    </xf>
    <xf numFmtId="3" fontId="9" fillId="4" borderId="11" xfId="0" applyNumberFormat="1" applyFont="1" applyFill="1" applyBorder="1" applyAlignment="1">
      <alignment horizontal="right" vertical="center" wrapText="1"/>
    </xf>
    <xf numFmtId="3" fontId="11" fillId="4" borderId="11" xfId="0" applyNumberFormat="1" applyFont="1" applyFill="1" applyBorder="1" applyAlignment="1">
      <alignment horizontal="right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0" fillId="0" borderId="1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right" vertical="center" wrapText="1"/>
    </xf>
    <xf numFmtId="3" fontId="9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9" fillId="0" borderId="1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10" fillId="0" borderId="1" xfId="0" applyNumberFormat="1" applyFont="1" applyFill="1" applyBorder="1" applyAlignment="1">
      <alignment horizontal="center" vertical="center"/>
    </xf>
    <xf numFmtId="3" fontId="9" fillId="6" borderId="1" xfId="0" applyNumberFormat="1" applyFont="1" applyFill="1" applyBorder="1" applyAlignment="1">
      <alignment horizontal="right" vertical="center" wrapText="1"/>
    </xf>
    <xf numFmtId="0" fontId="0" fillId="8" borderId="1" xfId="0" applyFill="1" applyBorder="1" applyAlignment="1"/>
    <xf numFmtId="3" fontId="8" fillId="8" borderId="1" xfId="0" applyNumberFormat="1" applyFont="1" applyFill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right" vertical="center" wrapText="1"/>
    </xf>
    <xf numFmtId="3" fontId="13" fillId="8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vertical="top" wrapText="1"/>
    </xf>
    <xf numFmtId="3" fontId="11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right" vertical="center" wrapText="1"/>
    </xf>
    <xf numFmtId="3" fontId="11" fillId="4" borderId="7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0" fontId="0" fillId="8" borderId="1" xfId="0" applyFill="1" applyBorder="1"/>
    <xf numFmtId="0" fontId="0" fillId="0" borderId="3" xfId="0" applyFont="1" applyBorder="1"/>
    <xf numFmtId="0" fontId="0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vertical="center" wrapText="1"/>
    </xf>
    <xf numFmtId="0" fontId="7" fillId="4" borderId="0" xfId="0" applyFont="1" applyFill="1" applyBorder="1"/>
    <xf numFmtId="0" fontId="7" fillId="4" borderId="0" xfId="0" applyFont="1" applyFill="1" applyBorder="1" applyAlignment="1">
      <alignment horizontal="center" textRotation="255" wrapText="1"/>
    </xf>
    <xf numFmtId="3" fontId="2" fillId="4" borderId="0" xfId="0" applyNumberFormat="1" applyFont="1" applyFill="1" applyBorder="1" applyAlignment="1">
      <alignment horizontal="right"/>
    </xf>
    <xf numFmtId="3" fontId="11" fillId="4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7" fillId="0" borderId="0" xfId="0" applyFont="1" applyFill="1" applyAlignment="1">
      <alignment horizontal="right"/>
    </xf>
    <xf numFmtId="3" fontId="11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1" fillId="0" borderId="4" xfId="0" applyNumberFormat="1" applyFont="1" applyFill="1" applyBorder="1" applyAlignment="1">
      <alignment horizontal="right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0" xfId="0" applyFill="1" applyBorder="1"/>
    <xf numFmtId="0" fontId="0" fillId="8" borderId="16" xfId="0" applyFill="1" applyBorder="1"/>
    <xf numFmtId="0" fontId="6" fillId="8" borderId="14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3" fontId="17" fillId="4" borderId="4" xfId="0" applyNumberFormat="1" applyFont="1" applyFill="1" applyBorder="1" applyAlignment="1">
      <alignment horizontal="right" vertical="center" wrapText="1"/>
    </xf>
    <xf numFmtId="3" fontId="17" fillId="4" borderId="11" xfId="0" applyNumberFormat="1" applyFont="1" applyFill="1" applyBorder="1" applyAlignment="1">
      <alignment horizontal="right" vertical="center" wrapText="1"/>
    </xf>
    <xf numFmtId="3" fontId="11" fillId="4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1" fillId="0" borderId="18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6" fillId="4" borderId="9" xfId="0" applyFont="1" applyFill="1" applyBorder="1" applyAlignment="1">
      <alignment vertical="center" wrapText="1"/>
    </xf>
    <xf numFmtId="0" fontId="0" fillId="4" borderId="9" xfId="0" applyFill="1" applyBorder="1"/>
    <xf numFmtId="3" fontId="7" fillId="0" borderId="9" xfId="0" applyNumberFormat="1" applyFont="1" applyFill="1" applyBorder="1"/>
    <xf numFmtId="3" fontId="7" fillId="0" borderId="1" xfId="0" applyNumberFormat="1" applyFont="1" applyFill="1" applyBorder="1"/>
    <xf numFmtId="3" fontId="6" fillId="4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6" fillId="4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1" xfId="0" applyFill="1" applyBorder="1"/>
    <xf numFmtId="3" fontId="6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10" fontId="0" fillId="4" borderId="1" xfId="0" applyNumberForma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vertical="center" wrapText="1"/>
    </xf>
    <xf numFmtId="164" fontId="11" fillId="0" borderId="8" xfId="0" applyNumberFormat="1" applyFont="1" applyBorder="1" applyAlignment="1">
      <alignment vertical="center" wrapText="1"/>
    </xf>
    <xf numFmtId="10" fontId="7" fillId="4" borderId="1" xfId="0" applyNumberFormat="1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/>
    </xf>
    <xf numFmtId="3" fontId="0" fillId="0" borderId="1" xfId="0" applyNumberFormat="1" applyBorder="1"/>
    <xf numFmtId="3" fontId="11" fillId="0" borderId="1" xfId="0" applyNumberFormat="1" applyFont="1" applyBorder="1"/>
    <xf numFmtId="3" fontId="11" fillId="0" borderId="8" xfId="0" applyNumberFormat="1" applyFont="1" applyBorder="1"/>
    <xf numFmtId="3" fontId="6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1" fillId="0" borderId="16" xfId="0" applyNumberFormat="1" applyFont="1" applyBorder="1"/>
    <xf numFmtId="3" fontId="11" fillId="4" borderId="16" xfId="0" applyNumberFormat="1" applyFont="1" applyFill="1" applyBorder="1"/>
    <xf numFmtId="10" fontId="0" fillId="4" borderId="16" xfId="0" applyNumberFormat="1" applyFill="1" applyBorder="1" applyAlignment="1">
      <alignment horizontal="center" vertical="center"/>
    </xf>
    <xf numFmtId="3" fontId="11" fillId="0" borderId="15" xfId="0" applyNumberFormat="1" applyFont="1" applyBorder="1"/>
    <xf numFmtId="3" fontId="11" fillId="0" borderId="15" xfId="0" applyNumberFormat="1" applyFont="1" applyFill="1" applyBorder="1" applyAlignment="1">
      <alignment horizontal="right" vertical="center" wrapText="1"/>
    </xf>
    <xf numFmtId="10" fontId="7" fillId="4" borderId="16" xfId="0" applyNumberFormat="1" applyFont="1" applyFill="1" applyBorder="1" applyAlignment="1">
      <alignment horizontal="center" vertical="center"/>
    </xf>
    <xf numFmtId="3" fontId="11" fillId="0" borderId="16" xfId="0" applyNumberFormat="1" applyFont="1" applyFill="1" applyBorder="1" applyAlignment="1">
      <alignment horizontal="right" vertical="center" wrapText="1"/>
    </xf>
    <xf numFmtId="3" fontId="11" fillId="0" borderId="13" xfId="0" applyNumberFormat="1" applyFont="1" applyBorder="1"/>
    <xf numFmtId="10" fontId="10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Border="1"/>
    <xf numFmtId="3" fontId="0" fillId="0" borderId="0" xfId="0" applyNumberFormat="1"/>
    <xf numFmtId="0" fontId="0" fillId="0" borderId="0" xfId="0" applyAlignment="1">
      <alignment horizontal="center"/>
    </xf>
    <xf numFmtId="0" fontId="0" fillId="0" borderId="12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3" fontId="3" fillId="0" borderId="4" xfId="0" applyNumberFormat="1" applyFont="1" applyBorder="1" applyAlignment="1"/>
    <xf numFmtId="3" fontId="3" fillId="0" borderId="5" xfId="0" applyNumberFormat="1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0" fillId="7" borderId="9" xfId="0" applyFill="1" applyBorder="1" applyAlignment="1">
      <alignment vertical="center" wrapText="1"/>
    </xf>
    <xf numFmtId="0" fontId="0" fillId="7" borderId="10" xfId="0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4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 vertical="center" textRotation="255"/>
    </xf>
    <xf numFmtId="0" fontId="7" fillId="0" borderId="17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14" fillId="8" borderId="13" xfId="0" applyFont="1" applyFill="1" applyBorder="1" applyAlignment="1">
      <alignment horizontal="center" vertical="center" wrapText="1"/>
    </xf>
    <xf numFmtId="0" fontId="14" fillId="8" borderId="14" xfId="0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textRotation="255"/>
    </xf>
    <xf numFmtId="0" fontId="15" fillId="8" borderId="13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5" fillId="8" borderId="15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5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wrapText="1"/>
    </xf>
    <xf numFmtId="0" fontId="0" fillId="7" borderId="6" xfId="0" applyFill="1" applyBorder="1" applyAlignment="1">
      <alignment horizontal="center" wrapText="1"/>
    </xf>
    <xf numFmtId="0" fontId="0" fillId="7" borderId="3" xfId="0" applyFill="1" applyBorder="1" applyAlignment="1">
      <alignment horizontal="center" wrapText="1"/>
    </xf>
    <xf numFmtId="0" fontId="0" fillId="7" borderId="5" xfId="0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left" vertical="center" wrapText="1"/>
    </xf>
    <xf numFmtId="0" fontId="12" fillId="8" borderId="14" xfId="0" applyFont="1" applyFill="1" applyBorder="1" applyAlignment="1">
      <alignment horizontal="left" vertical="center" wrapText="1"/>
    </xf>
    <xf numFmtId="0" fontId="14" fillId="8" borderId="13" xfId="0" applyFont="1" applyFill="1" applyBorder="1" applyAlignment="1">
      <alignment horizontal="left" vertical="center" wrapText="1"/>
    </xf>
    <xf numFmtId="0" fontId="14" fillId="8" borderId="14" xfId="0" applyFont="1" applyFill="1" applyBorder="1" applyAlignment="1">
      <alignment horizontal="left" vertical="center" wrapText="1"/>
    </xf>
    <xf numFmtId="0" fontId="14" fillId="8" borderId="15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left" vertical="center" wrapText="1"/>
    </xf>
    <xf numFmtId="0" fontId="12" fillId="8" borderId="15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0" fontId="25" fillId="0" borderId="1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10" fontId="7" fillId="0" borderId="0" xfId="0" applyNumberFormat="1" applyFont="1" applyBorder="1" applyAlignment="1">
      <alignment horizontal="center" vertical="center"/>
    </xf>
    <xf numFmtId="10" fontId="25" fillId="0" borderId="0" xfId="0" applyNumberFormat="1" applyFont="1" applyBorder="1" applyAlignment="1">
      <alignment horizontal="center" vertical="center"/>
    </xf>
    <xf numFmtId="0" fontId="24" fillId="0" borderId="0" xfId="0" applyFont="1"/>
    <xf numFmtId="0" fontId="24" fillId="4" borderId="0" xfId="0" applyFont="1" applyFill="1"/>
    <xf numFmtId="0" fontId="24" fillId="0" borderId="0" xfId="0" applyFont="1" applyFill="1"/>
    <xf numFmtId="0" fontId="23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 wrapText="1"/>
    </xf>
    <xf numFmtId="0" fontId="24" fillId="0" borderId="0" xfId="0" applyFont="1" applyBorder="1"/>
    <xf numFmtId="3" fontId="26" fillId="4" borderId="0" xfId="0" applyNumberFormat="1" applyFont="1" applyFill="1" applyBorder="1" applyAlignment="1">
      <alignment horizontal="right" vertical="center" wrapText="1"/>
    </xf>
    <xf numFmtId="10" fontId="24" fillId="4" borderId="0" xfId="0" applyNumberFormat="1" applyFont="1" applyFill="1" applyBorder="1" applyAlignment="1">
      <alignment horizontal="center" vertical="center"/>
    </xf>
    <xf numFmtId="3" fontId="26" fillId="8" borderId="0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/>
    <xf numFmtId="10" fontId="24" fillId="4" borderId="0" xfId="0" applyNumberFormat="1" applyFont="1" applyFill="1" applyBorder="1" applyAlignment="1">
      <alignment horizontal="center"/>
    </xf>
    <xf numFmtId="10" fontId="24" fillId="0" borderId="0" xfId="0" applyNumberFormat="1" applyFont="1" applyBorder="1"/>
    <xf numFmtId="10" fontId="24" fillId="0" borderId="0" xfId="0" applyNumberFormat="1" applyFont="1" applyBorder="1" applyAlignment="1">
      <alignment vertical="center"/>
    </xf>
    <xf numFmtId="3" fontId="0" fillId="0" borderId="0" xfId="0" applyNumberFormat="1" applyBorder="1"/>
  </cellXfs>
  <cellStyles count="15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eutral" xfId="1" builtinId="28"/>
    <cellStyle name="Normal" xfId="0" builtinId="0"/>
    <cellStyle name="Normal 2" xfId="9"/>
    <cellStyle name="Normal 2 2" xfId="10"/>
    <cellStyle name="Normal 2 2 2" xfId="11"/>
    <cellStyle name="Normal 3" xfId="12"/>
    <cellStyle name="Normal 4" xfId="13"/>
    <cellStyle name="TableStyleLight1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  <a:p>
            <a:pPr>
              <a:defRPr/>
            </a:pPr>
            <a:r>
              <a:rPr lang="en-US"/>
              <a:t>EJECUCION PLAN DE ACCION A MARZO</a:t>
            </a:r>
            <a:r>
              <a:rPr lang="en-US" baseline="0"/>
              <a:t> DE 2016 POR SUBSISTEMAS</a:t>
            </a:r>
          </a:p>
          <a:p>
            <a:pPr>
              <a:defRPr/>
            </a:pPr>
            <a:endParaRPr lang="en-US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0930883639545059E-2"/>
          <c:y val="0.19494611976783674"/>
          <c:w val="0.91573578302712166"/>
          <c:h val="0.5266009613847535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'P.ACCION MARZO  (3)'!$DK$3:$DK$19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325966697006517E-2"/>
                  <c:y val="-2.2900735828892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4198889900217237E-3"/>
                  <c:y val="-2.2900735828892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4198889900217237E-3"/>
                  <c:y val="-2.5445262032102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MARZO  (3)'!$DJ$20:$DJ$127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MARZO  (3)'!$DK$20:$DK$127</c:f>
              <c:numCache>
                <c:formatCode>#,##0</c:formatCode>
                <c:ptCount val="5"/>
                <c:pt idx="0">
                  <c:v>1378377351</c:v>
                </c:pt>
                <c:pt idx="1">
                  <c:v>4273737624</c:v>
                </c:pt>
                <c:pt idx="2">
                  <c:v>1520328066</c:v>
                </c:pt>
                <c:pt idx="3">
                  <c:v>2518000000</c:v>
                </c:pt>
                <c:pt idx="4">
                  <c:v>12160613938</c:v>
                </c:pt>
              </c:numCache>
            </c:numRef>
          </c:val>
        </c:ser>
        <c:ser>
          <c:idx val="1"/>
          <c:order val="1"/>
          <c:tx>
            <c:strRef>
              <c:f>'P.ACCION MARZO  (3)'!$DL$3:$DL$19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519333940130341E-2"/>
                  <c:y val="-2.5445262032102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35911192017379E-2"/>
                  <c:y val="-3.05343144385232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465926600144823E-2"/>
                  <c:y val="-7.63357860963081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7790009101955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683240825018103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MARZO  (3)'!$DJ$20:$DJ$127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MARZO  (3)'!$DL$20:$DL$127</c:f>
              <c:numCache>
                <c:formatCode>#,##0</c:formatCode>
                <c:ptCount val="5"/>
                <c:pt idx="0">
                  <c:v>308862171</c:v>
                </c:pt>
                <c:pt idx="1">
                  <c:v>1234033894</c:v>
                </c:pt>
                <c:pt idx="2">
                  <c:v>631537067</c:v>
                </c:pt>
                <c:pt idx="3">
                  <c:v>1639494770</c:v>
                </c:pt>
                <c:pt idx="4">
                  <c:v>1093823379</c:v>
                </c:pt>
              </c:numCache>
            </c:numRef>
          </c:val>
        </c:ser>
        <c:ser>
          <c:idx val="2"/>
          <c:order val="2"/>
          <c:tx>
            <c:strRef>
              <c:f>'P.ACCION MARZO  (3)'!$DM$3:$DM$19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09944495010862E-2"/>
                  <c:y val="-2.54452620321036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572741280115859E-2"/>
                  <c:y val="-9.329821632875343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572741280115859E-2"/>
                  <c:y val="-7.63357860963090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679555960086895E-2"/>
                  <c:y val="-7.63357860963090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7679555960087003E-2"/>
                  <c:y val="-9.329821632875343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MARZO  (3)'!$DJ$20:$DJ$127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MARZO  (3)'!$DM$20:$DM$127</c:f>
              <c:numCache>
                <c:formatCode>0.00%</c:formatCode>
                <c:ptCount val="5"/>
                <c:pt idx="0">
                  <c:v>0.22409999999999999</c:v>
                </c:pt>
                <c:pt idx="1">
                  <c:v>0.28870000000000001</c:v>
                </c:pt>
                <c:pt idx="2">
                  <c:v>0.41539999999999999</c:v>
                </c:pt>
                <c:pt idx="3">
                  <c:v>0.65110000000000001</c:v>
                </c:pt>
                <c:pt idx="4">
                  <c:v>8.9899999999999994E-2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2852992"/>
        <c:axId val="52863360"/>
        <c:axId val="0"/>
      </c:bar3DChart>
      <c:catAx>
        <c:axId val="52852992"/>
        <c:scaling>
          <c:orientation val="minMax"/>
        </c:scaling>
        <c:delete val="0"/>
        <c:axPos val="b"/>
        <c:majorTickMark val="none"/>
        <c:minorTickMark val="none"/>
        <c:tickLblPos val="nextTo"/>
        <c:crossAx val="52863360"/>
        <c:crosses val="autoZero"/>
        <c:auto val="1"/>
        <c:lblAlgn val="ctr"/>
        <c:lblOffset val="100"/>
        <c:noMultiLvlLbl val="0"/>
      </c:catAx>
      <c:valAx>
        <c:axId val="5286336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28529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1383327406654815"/>
          <c:y val="0.87510185442011446"/>
          <c:w val="0.28971721950449775"/>
          <c:h val="5.12989763123118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 PLAN DE ACCION A MARZO DE 2016 POR RUBROS PRESUPUESTALES</a:t>
            </a:r>
          </a:p>
          <a:p>
            <a:pPr>
              <a:defRPr/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MARZO  (3)'!$DK$131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cat>
            <c:strRef>
              <c:f>'P.ACCION MARZO  (3)'!$DJ$132:$DJ$139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MARZO  (3)'!$DK$132:$DK$139</c:f>
              <c:numCache>
                <c:formatCode>#,##0</c:formatCode>
                <c:ptCount val="8"/>
                <c:pt idx="0">
                  <c:v>4044201186</c:v>
                </c:pt>
                <c:pt idx="1">
                  <c:v>4264244656</c:v>
                </c:pt>
                <c:pt idx="2">
                  <c:v>1107168096</c:v>
                </c:pt>
                <c:pt idx="3">
                  <c:v>4273737624</c:v>
                </c:pt>
                <c:pt idx="4">
                  <c:v>938377351</c:v>
                </c:pt>
                <c:pt idx="5">
                  <c:v>1520328066</c:v>
                </c:pt>
                <c:pt idx="6">
                  <c:v>3185000000</c:v>
                </c:pt>
                <c:pt idx="7">
                  <c:v>2518000000</c:v>
                </c:pt>
              </c:numCache>
            </c:numRef>
          </c:val>
        </c:ser>
        <c:ser>
          <c:idx val="1"/>
          <c:order val="1"/>
          <c:tx>
            <c:strRef>
              <c:f>'P.ACCION MARZO  (3)'!$DL$131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4.1025641025641026E-3"/>
                  <c:y val="-3.1630170316301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512820512820513E-2"/>
                  <c:y val="-2.4330900243309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3675213675213675E-3"/>
                  <c:y val="-6.08272506082725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6.0170940170940171E-2"/>
                  <c:y val="2.1897810218978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MARZO  (3)'!$DJ$132:$DJ$139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MARZO  (3)'!$DL$132:$DL$139</c:f>
              <c:numCache>
                <c:formatCode>#,##0</c:formatCode>
                <c:ptCount val="8"/>
                <c:pt idx="0">
                  <c:v>358090442</c:v>
                </c:pt>
                <c:pt idx="1">
                  <c:v>477393723</c:v>
                </c:pt>
                <c:pt idx="2">
                  <c:v>65183236</c:v>
                </c:pt>
                <c:pt idx="3">
                  <c:v>1234033894</c:v>
                </c:pt>
                <c:pt idx="4">
                  <c:v>502018149</c:v>
                </c:pt>
                <c:pt idx="5">
                  <c:v>631537067</c:v>
                </c:pt>
                <c:pt idx="6">
                  <c:v>0</c:v>
                </c:pt>
                <c:pt idx="7">
                  <c:v>1639494770</c:v>
                </c:pt>
              </c:numCache>
            </c:numRef>
          </c:val>
        </c:ser>
        <c:ser>
          <c:idx val="2"/>
          <c:order val="2"/>
          <c:tx>
            <c:strRef>
              <c:f>'P.ACCION MARZO  (3)'!$DM$131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1.5042735042735043E-2"/>
                  <c:y val="-4.866180048661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41025641025641E-2"/>
                  <c:y val="-2.4330900243309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5128205128205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23076923076923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1452991452991456E-2"/>
                  <c:y val="-4.866180048661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MARZO  (3)'!$DJ$132:$DJ$139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MARZO  (3)'!$DM$132:$DM$139</c:f>
              <c:numCache>
                <c:formatCode>0.00%</c:formatCode>
                <c:ptCount val="8"/>
                <c:pt idx="0">
                  <c:v>8.8499999999999995E-2</c:v>
                </c:pt>
                <c:pt idx="1">
                  <c:v>0.112</c:v>
                </c:pt>
                <c:pt idx="2">
                  <c:v>5.8900000000000001E-2</c:v>
                </c:pt>
                <c:pt idx="3">
                  <c:v>0.28870000000000001</c:v>
                </c:pt>
                <c:pt idx="4">
                  <c:v>0.53500000000000003</c:v>
                </c:pt>
                <c:pt idx="5">
                  <c:v>0.41539999999999999</c:v>
                </c:pt>
                <c:pt idx="6">
                  <c:v>0</c:v>
                </c:pt>
                <c:pt idx="7">
                  <c:v>0.65110000000000001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4878976"/>
        <c:axId val="50356992"/>
        <c:axId val="0"/>
      </c:bar3DChart>
      <c:catAx>
        <c:axId val="54878976"/>
        <c:scaling>
          <c:orientation val="minMax"/>
        </c:scaling>
        <c:delete val="0"/>
        <c:axPos val="b"/>
        <c:majorTickMark val="none"/>
        <c:minorTickMark val="none"/>
        <c:tickLblPos val="nextTo"/>
        <c:crossAx val="50356992"/>
        <c:crosses val="autoZero"/>
        <c:auto val="1"/>
        <c:lblAlgn val="ctr"/>
        <c:lblOffset val="100"/>
        <c:noMultiLvlLbl val="0"/>
      </c:catAx>
      <c:valAx>
        <c:axId val="5035699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487897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781050</xdr:colOff>
      <xdr:row>142</xdr:row>
      <xdr:rowOff>180975</xdr:rowOff>
    </xdr:from>
    <xdr:to>
      <xdr:col>91</xdr:col>
      <xdr:colOff>895349</xdr:colOff>
      <xdr:row>166</xdr:row>
      <xdr:rowOff>66681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1000125</xdr:colOff>
      <xdr:row>169</xdr:row>
      <xdr:rowOff>180975</xdr:rowOff>
    </xdr:from>
    <xdr:to>
      <xdr:col>92</xdr:col>
      <xdr:colOff>0</xdr:colOff>
      <xdr:row>197</xdr:row>
      <xdr:rowOff>66675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29%20DE%20FEBRERO%20DE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18">
          <cell r="M18">
            <v>207681680</v>
          </cell>
        </row>
        <row r="30">
          <cell r="M30">
            <v>373717679</v>
          </cell>
        </row>
        <row r="32">
          <cell r="H32">
            <v>86271560</v>
          </cell>
        </row>
        <row r="33">
          <cell r="H33">
            <v>49856575</v>
          </cell>
        </row>
        <row r="35">
          <cell r="H35">
            <v>21445252</v>
          </cell>
        </row>
        <row r="40">
          <cell r="H40">
            <v>9145660</v>
          </cell>
        </row>
        <row r="61">
          <cell r="M61">
            <v>538672938</v>
          </cell>
          <cell r="U61">
            <v>47019240</v>
          </cell>
        </row>
        <row r="63">
          <cell r="H63">
            <v>299045680</v>
          </cell>
        </row>
        <row r="71">
          <cell r="H71">
            <v>4356240</v>
          </cell>
        </row>
        <row r="73">
          <cell r="M73">
            <v>56452512</v>
          </cell>
        </row>
        <row r="82">
          <cell r="M82">
            <v>100166000</v>
          </cell>
        </row>
        <row r="87">
          <cell r="AF87">
            <v>12000000</v>
          </cell>
        </row>
        <row r="88">
          <cell r="H88">
            <v>15000000</v>
          </cell>
        </row>
        <row r="90">
          <cell r="H90">
            <v>17103000</v>
          </cell>
        </row>
        <row r="92">
          <cell r="H92">
            <v>7221000</v>
          </cell>
        </row>
        <row r="117">
          <cell r="H117">
            <v>16402400</v>
          </cell>
        </row>
        <row r="153">
          <cell r="H153">
            <v>2477100</v>
          </cell>
        </row>
        <row r="154">
          <cell r="H154">
            <v>2000000</v>
          </cell>
        </row>
        <row r="156">
          <cell r="H156">
            <v>22305095</v>
          </cell>
        </row>
        <row r="162">
          <cell r="H162">
            <v>29044872</v>
          </cell>
        </row>
        <row r="164">
          <cell r="O164">
            <v>32044872</v>
          </cell>
        </row>
        <row r="209">
          <cell r="H209">
            <v>2734769</v>
          </cell>
        </row>
        <row r="211">
          <cell r="O211">
            <v>131851969</v>
          </cell>
        </row>
        <row r="227">
          <cell r="H227">
            <v>11762221</v>
          </cell>
        </row>
        <row r="234">
          <cell r="H234">
            <v>14478430</v>
          </cell>
        </row>
        <row r="236">
          <cell r="Z236">
            <v>31431040</v>
          </cell>
        </row>
        <row r="256">
          <cell r="H256">
            <v>32285302</v>
          </cell>
        </row>
        <row r="258">
          <cell r="Z258">
            <v>32353962</v>
          </cell>
        </row>
        <row r="268">
          <cell r="H268">
            <v>38740906</v>
          </cell>
        </row>
        <row r="297">
          <cell r="H297">
            <v>75204700</v>
          </cell>
        </row>
        <row r="299">
          <cell r="Z299">
            <v>103483200</v>
          </cell>
        </row>
        <row r="321">
          <cell r="H321">
            <v>88575500</v>
          </cell>
        </row>
        <row r="323">
          <cell r="AF323">
            <v>2700000</v>
          </cell>
        </row>
        <row r="419">
          <cell r="H419">
            <v>48030490</v>
          </cell>
        </row>
        <row r="428">
          <cell r="H428">
            <v>101823181</v>
          </cell>
        </row>
        <row r="473">
          <cell r="H473">
            <v>33024578</v>
          </cell>
        </row>
        <row r="475">
          <cell r="Y475">
            <v>44867299</v>
          </cell>
        </row>
        <row r="499">
          <cell r="H499">
            <v>8373889</v>
          </cell>
        </row>
        <row r="501">
          <cell r="Y501">
            <v>70541489</v>
          </cell>
        </row>
        <row r="515">
          <cell r="H515">
            <v>1500000</v>
          </cell>
        </row>
        <row r="517">
          <cell r="AF517">
            <v>1500000</v>
          </cell>
        </row>
        <row r="525">
          <cell r="H525">
            <v>21557816</v>
          </cell>
        </row>
        <row r="540">
          <cell r="H540">
            <v>806793</v>
          </cell>
        </row>
        <row r="542">
          <cell r="Y542">
            <v>4080597</v>
          </cell>
        </row>
        <row r="552">
          <cell r="H552">
            <v>28956340</v>
          </cell>
        </row>
        <row r="562">
          <cell r="H562">
            <v>89108800</v>
          </cell>
        </row>
        <row r="564">
          <cell r="Y564">
            <v>89108800</v>
          </cell>
        </row>
        <row r="585">
          <cell r="H585">
            <v>38626912</v>
          </cell>
        </row>
        <row r="587">
          <cell r="W587">
            <v>44304996</v>
          </cell>
        </row>
        <row r="607">
          <cell r="W607">
            <v>7696735</v>
          </cell>
          <cell r="Y607">
            <v>12945000</v>
          </cell>
        </row>
        <row r="608">
          <cell r="H608">
            <v>2142000</v>
          </cell>
        </row>
        <row r="611">
          <cell r="H611">
            <v>2700000</v>
          </cell>
        </row>
        <row r="613">
          <cell r="H613">
            <v>1700000</v>
          </cell>
        </row>
        <row r="615">
          <cell r="W615">
            <v>1112735</v>
          </cell>
          <cell r="Y615">
            <v>3484749</v>
          </cell>
        </row>
        <row r="617">
          <cell r="Y617">
            <v>4000000</v>
          </cell>
        </row>
        <row r="619">
          <cell r="Y619">
            <v>1106714</v>
          </cell>
        </row>
        <row r="620">
          <cell r="Y620">
            <v>4353537</v>
          </cell>
        </row>
        <row r="622">
          <cell r="H622">
            <v>100000000</v>
          </cell>
        </row>
        <row r="638">
          <cell r="H638">
            <v>282164238</v>
          </cell>
        </row>
        <row r="640">
          <cell r="V640">
            <v>845159120</v>
          </cell>
        </row>
        <row r="712">
          <cell r="H712">
            <v>34076623</v>
          </cell>
        </row>
        <row r="714">
          <cell r="Y714">
            <v>48576623</v>
          </cell>
        </row>
        <row r="722">
          <cell r="H722">
            <v>14705130</v>
          </cell>
        </row>
        <row r="724">
          <cell r="Y724">
            <v>16905130</v>
          </cell>
        </row>
        <row r="735">
          <cell r="H735">
            <v>17170870</v>
          </cell>
        </row>
        <row r="777">
          <cell r="H777">
            <v>46391267</v>
          </cell>
        </row>
        <row r="817">
          <cell r="M817">
            <v>11831904</v>
          </cell>
        </row>
        <row r="846">
          <cell r="AF846">
            <v>16000000</v>
          </cell>
        </row>
        <row r="857">
          <cell r="H857">
            <v>2375796</v>
          </cell>
        </row>
        <row r="867">
          <cell r="O867">
            <v>36000000</v>
          </cell>
          <cell r="AF867">
            <v>1630017</v>
          </cell>
        </row>
        <row r="871">
          <cell r="H871">
            <v>482610</v>
          </cell>
        </row>
        <row r="872">
          <cell r="H872">
            <v>1145842</v>
          </cell>
        </row>
        <row r="878">
          <cell r="O878">
            <v>10000000</v>
          </cell>
        </row>
        <row r="896">
          <cell r="AF896">
            <v>44034550</v>
          </cell>
        </row>
        <row r="897">
          <cell r="H897">
            <v>20900000</v>
          </cell>
        </row>
        <row r="899">
          <cell r="H899">
            <v>20900000</v>
          </cell>
        </row>
        <row r="901">
          <cell r="H901">
            <v>26400007</v>
          </cell>
        </row>
        <row r="903">
          <cell r="H903">
            <v>14980000</v>
          </cell>
        </row>
        <row r="905">
          <cell r="H905">
            <v>6400000</v>
          </cell>
        </row>
        <row r="909">
          <cell r="H909">
            <v>1218300</v>
          </cell>
        </row>
        <row r="911">
          <cell r="H911">
            <v>274000</v>
          </cell>
        </row>
        <row r="913">
          <cell r="H913">
            <v>9557058</v>
          </cell>
        </row>
        <row r="916">
          <cell r="H916">
            <v>2600000</v>
          </cell>
        </row>
        <row r="920">
          <cell r="H920">
            <v>4800000</v>
          </cell>
        </row>
        <row r="922">
          <cell r="H922">
            <v>3600000</v>
          </cell>
        </row>
        <row r="924">
          <cell r="H924">
            <v>196751</v>
          </cell>
        </row>
        <row r="925">
          <cell r="H925">
            <v>3828715</v>
          </cell>
        </row>
        <row r="928">
          <cell r="H928">
            <v>634000</v>
          </cell>
        </row>
        <row r="929">
          <cell r="H929">
            <v>6090000</v>
          </cell>
        </row>
        <row r="931">
          <cell r="H931">
            <v>5098964</v>
          </cell>
        </row>
        <row r="933">
          <cell r="H933">
            <v>14004396</v>
          </cell>
        </row>
        <row r="935">
          <cell r="H935">
            <v>1796640</v>
          </cell>
        </row>
        <row r="937">
          <cell r="H937">
            <v>1965000</v>
          </cell>
        </row>
        <row r="939">
          <cell r="H939">
            <v>109249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84">
          <cell r="W84">
            <v>120000000</v>
          </cell>
        </row>
        <row r="85">
          <cell r="H85">
            <v>115284385</v>
          </cell>
        </row>
        <row r="107">
          <cell r="H107">
            <v>6621400</v>
          </cell>
        </row>
        <row r="109">
          <cell r="M109">
            <v>6621400</v>
          </cell>
        </row>
        <row r="154">
          <cell r="Z154">
            <v>20000000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232">
          <cell r="Z232">
            <v>80000000</v>
          </cell>
        </row>
        <row r="253">
          <cell r="M253">
            <v>50000000</v>
          </cell>
        </row>
        <row r="259">
          <cell r="M259">
            <v>200000000</v>
          </cell>
        </row>
        <row r="281">
          <cell r="Y281">
            <v>50000000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47">
          <cell r="Y447">
            <v>50000000</v>
          </cell>
        </row>
        <row r="478">
          <cell r="Y478">
            <v>10000000</v>
          </cell>
        </row>
        <row r="495">
          <cell r="H495">
            <v>21089997</v>
          </cell>
        </row>
        <row r="520">
          <cell r="AD520">
            <v>1876315</v>
          </cell>
        </row>
        <row r="557">
          <cell r="H557">
            <v>21079467</v>
          </cell>
        </row>
        <row r="559">
          <cell r="W559">
            <v>21089999</v>
          </cell>
        </row>
        <row r="593">
          <cell r="O593">
            <v>43000000</v>
          </cell>
        </row>
        <row r="594">
          <cell r="H594">
            <v>43000000</v>
          </cell>
        </row>
        <row r="604">
          <cell r="O604">
            <v>64000000</v>
          </cell>
        </row>
        <row r="625">
          <cell r="O625">
            <v>80000000</v>
          </cell>
        </row>
        <row r="684">
          <cell r="V684">
            <v>140671255</v>
          </cell>
        </row>
        <row r="757">
          <cell r="O757">
            <v>5000000</v>
          </cell>
        </row>
        <row r="769">
          <cell r="H769">
            <v>17970750</v>
          </cell>
        </row>
        <row r="771">
          <cell r="O771">
            <v>20000000</v>
          </cell>
        </row>
        <row r="816">
          <cell r="O816">
            <v>10000000</v>
          </cell>
        </row>
        <row r="831">
          <cell r="O831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  <cell r="W864">
            <v>265000000</v>
          </cell>
        </row>
        <row r="865">
          <cell r="H865">
            <v>33050686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69">
          <cell r="M69">
            <v>24324000</v>
          </cell>
        </row>
        <row r="125">
          <cell r="O125">
            <v>193353600</v>
          </cell>
        </row>
        <row r="259">
          <cell r="G259">
            <v>88895000</v>
          </cell>
        </row>
        <row r="335">
          <cell r="H335">
            <v>29149300</v>
          </cell>
        </row>
        <row r="570">
          <cell r="H570">
            <v>2990000</v>
          </cell>
        </row>
        <row r="603">
          <cell r="H603">
            <v>359600</v>
          </cell>
        </row>
        <row r="621">
          <cell r="H621">
            <v>9553836</v>
          </cell>
        </row>
        <row r="635">
          <cell r="H635">
            <v>18168096</v>
          </cell>
        </row>
        <row r="645">
          <cell r="H645">
            <v>12291354</v>
          </cell>
        </row>
        <row r="647">
          <cell r="Y647">
            <v>15688155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944">
          <cell r="O944">
            <v>32288680</v>
          </cell>
        </row>
        <row r="977">
          <cell r="H977">
            <v>30164514</v>
          </cell>
        </row>
        <row r="979">
          <cell r="O979">
            <v>38485840</v>
          </cell>
        </row>
        <row r="1027">
          <cell r="H1027">
            <v>78376950</v>
          </cell>
        </row>
        <row r="1040">
          <cell r="H1040">
            <v>76565962</v>
          </cell>
        </row>
        <row r="1042">
          <cell r="O1042">
            <v>86692629</v>
          </cell>
        </row>
        <row r="1064">
          <cell r="P1064">
            <v>16489194</v>
          </cell>
          <cell r="AF1064">
            <v>15644736</v>
          </cell>
        </row>
        <row r="1065">
          <cell r="H1065">
            <v>10341810</v>
          </cell>
        </row>
        <row r="1067">
          <cell r="H1067">
            <v>490716</v>
          </cell>
        </row>
        <row r="1068">
          <cell r="H1068">
            <v>2000000</v>
          </cell>
        </row>
        <row r="1071">
          <cell r="H1071">
            <v>1038938</v>
          </cell>
        </row>
        <row r="1072">
          <cell r="H1072">
            <v>605268</v>
          </cell>
        </row>
        <row r="1073">
          <cell r="H1073">
            <v>358501</v>
          </cell>
        </row>
        <row r="1074">
          <cell r="H1074">
            <v>452350</v>
          </cell>
        </row>
        <row r="1075">
          <cell r="H1075">
            <v>2664988</v>
          </cell>
        </row>
        <row r="1076">
          <cell r="H1076">
            <v>780000</v>
          </cell>
        </row>
        <row r="1077">
          <cell r="H1077">
            <v>305858</v>
          </cell>
        </row>
        <row r="1078">
          <cell r="H1078">
            <v>196751</v>
          </cell>
        </row>
        <row r="1079">
          <cell r="H1079">
            <v>3498750</v>
          </cell>
        </row>
        <row r="1080">
          <cell r="H1080">
            <v>1620000</v>
          </cell>
        </row>
        <row r="1081">
          <cell r="H1081">
            <v>1500000</v>
          </cell>
        </row>
        <row r="1082">
          <cell r="H1082">
            <v>2000000</v>
          </cell>
        </row>
        <row r="1083">
          <cell r="H1083">
            <v>1780000</v>
          </cell>
        </row>
        <row r="1098">
          <cell r="H1098">
            <v>13168769</v>
          </cell>
        </row>
        <row r="1100">
          <cell r="W1100">
            <v>13304124</v>
          </cell>
        </row>
        <row r="1118">
          <cell r="H1118">
            <v>149718555</v>
          </cell>
        </row>
        <row r="1120">
          <cell r="O1120">
            <v>30499889</v>
          </cell>
        </row>
        <row r="1121">
          <cell r="H1121">
            <v>23057083</v>
          </cell>
        </row>
        <row r="1144">
          <cell r="H1144">
            <v>2049168</v>
          </cell>
        </row>
        <row r="1164">
          <cell r="H1164">
            <v>202082402</v>
          </cell>
        </row>
        <row r="1309">
          <cell r="H1309">
            <v>32733032</v>
          </cell>
        </row>
        <row r="1328">
          <cell r="H1328">
            <v>149489876</v>
          </cell>
        </row>
        <row r="1371">
          <cell r="AA1371">
            <v>2700000000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AI2010"/>
      <sheetName val="NECES.PD"/>
      <sheetName val="ACT.FUN"/>
      <sheetName val="PROYECTOS ESTRATÉGICOS"/>
      <sheetName val="PLAN INDICATIVO"/>
      <sheetName val="POAI 2011 INIC"/>
      <sheetName val="POAI 2011 AC.073 DE 2010"/>
      <sheetName val="PLANINDICATIVO PD"/>
      <sheetName val="PLAN DE ACCIÓN 2011 MARZO"/>
      <sheetName val="PLANINDICATIVO PD MAYO"/>
      <sheetName val="POAI 2011 AC.017 MAYO"/>
      <sheetName val="MATRIZ DE SEGUIMIENTO PD"/>
      <sheetName val="RES.096 DE 2011"/>
      <sheetName val="PLANINDICATIVO PD JUNIO"/>
      <sheetName val="CONTRUCC."/>
      <sheetName val="EQUIPOS"/>
      <sheetName val="BIENESTAR"/>
      <sheetName val="CAPACITAC"/>
      <sheetName val="INVESTIG"/>
      <sheetName val="PLANEACION"/>
      <sheetName val="Hoja1"/>
      <sheetName val="EXCEDUC"/>
      <sheetName val="P.ACCION FEBRERO"/>
      <sheetName val="P.ACCION FEBRERO (2)"/>
      <sheetName val="P.ACCION FEBRERO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3">
          <cell r="DK3" t="str">
            <v>ASIGNADO</v>
          </cell>
          <cell r="DL3" t="str">
            <v>EJECUTADO</v>
          </cell>
          <cell r="DM3" t="str">
            <v>% EJECUCION</v>
          </cell>
        </row>
        <row r="19">
          <cell r="DK19">
            <v>1350576315</v>
          </cell>
          <cell r="DL19">
            <v>179353915</v>
          </cell>
          <cell r="DM19">
            <v>0.13279806035988401</v>
          </cell>
        </row>
        <row r="20">
          <cell r="DI20" t="str">
            <v>S. FORMACION</v>
          </cell>
          <cell r="DK20">
            <v>1378377351</v>
          </cell>
          <cell r="DL20">
            <v>233176809</v>
          </cell>
          <cell r="DM20">
            <v>0.16919999999999999</v>
          </cell>
        </row>
        <row r="21">
          <cell r="DM21">
            <v>0.14080000000000001</v>
          </cell>
        </row>
        <row r="22">
          <cell r="DM22">
            <v>0.36599999999999999</v>
          </cell>
        </row>
        <row r="23">
          <cell r="DM23">
            <v>0.63170000000000004</v>
          </cell>
        </row>
        <row r="24">
          <cell r="DM24">
            <v>5.1299999999999998E-2</v>
          </cell>
        </row>
        <row r="56">
          <cell r="DK56">
            <v>3986627198</v>
          </cell>
          <cell r="DL56">
            <v>386062853</v>
          </cell>
          <cell r="DM56">
            <v>9.6839467004509197E-2</v>
          </cell>
        </row>
        <row r="57">
          <cell r="DI57" t="str">
            <v>S. INVESTIGACION</v>
          </cell>
          <cell r="DK57">
            <v>4273737624</v>
          </cell>
          <cell r="DL57">
            <v>601883956</v>
          </cell>
          <cell r="DM57">
            <v>0.14080000000000001</v>
          </cell>
        </row>
        <row r="89">
          <cell r="DK89">
            <v>1425523846</v>
          </cell>
          <cell r="DL89">
            <v>361924495</v>
          </cell>
          <cell r="DM89">
            <v>0.253888769392076</v>
          </cell>
        </row>
        <row r="90">
          <cell r="DI90" t="str">
            <v>S. PROYECCION SOCIAL</v>
          </cell>
          <cell r="DK90">
            <v>1520328066</v>
          </cell>
          <cell r="DL90">
            <v>556422756</v>
          </cell>
          <cell r="DM90">
            <v>0.36599999999999999</v>
          </cell>
        </row>
        <row r="105">
          <cell r="DK105">
            <v>2515000000</v>
          </cell>
          <cell r="DL105">
            <v>32981961</v>
          </cell>
          <cell r="DM105">
            <v>1.31140998011928E-2</v>
          </cell>
        </row>
        <row r="106">
          <cell r="DI106" t="str">
            <v>S. BIENESTAR UNIVERSITARIO</v>
          </cell>
        </row>
        <row r="107">
          <cell r="DI107" t="str">
            <v>S. BIENESTAR UNIVERSITARIO</v>
          </cell>
          <cell r="DK107">
            <v>2518000000</v>
          </cell>
          <cell r="DL107">
            <v>1590604625</v>
          </cell>
          <cell r="DM107">
            <v>0.63170000000000004</v>
          </cell>
        </row>
        <row r="124">
          <cell r="DK124">
            <v>8324895818</v>
          </cell>
          <cell r="DL124">
            <v>305992868</v>
          </cell>
          <cell r="DM124">
            <v>3.6756360042174398E-2</v>
          </cell>
        </row>
        <row r="125">
          <cell r="DI125" t="str">
            <v>S. ADMINISTRATIVO</v>
          </cell>
        </row>
        <row r="126">
          <cell r="DI126" t="str">
            <v>S. ADMINISTRATIVO</v>
          </cell>
          <cell r="DK126">
            <v>9460613938</v>
          </cell>
          <cell r="DL126">
            <v>485581678</v>
          </cell>
          <cell r="DM126">
            <v>5.1299999999999998E-2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I155"/>
  <sheetViews>
    <sheetView showGridLines="0" zoomScaleNormal="100" zoomScalePageLayoutView="50" workbookViewId="0">
      <pane xSplit="3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AC145" sqref="AC145"/>
    </sheetView>
  </sheetViews>
  <sheetFormatPr baseColWidth="10" defaultRowHeight="15" x14ac:dyDescent="0.25"/>
  <cols>
    <col min="1" max="1" width="18.140625" bestFit="1" customWidth="1"/>
    <col min="2" max="2" width="23" hidden="1" customWidth="1"/>
    <col min="3" max="3" width="9.42578125" customWidth="1"/>
    <col min="4" max="4" width="40" customWidth="1"/>
    <col min="5" max="5" width="6.28515625" customWidth="1"/>
    <col min="6" max="6" width="14.28515625" customWidth="1"/>
    <col min="7" max="7" width="15.140625" bestFit="1" customWidth="1"/>
    <col min="8" max="18" width="12.5703125" hidden="1" customWidth="1"/>
    <col min="19" max="19" width="20.85546875" hidden="1" customWidth="1"/>
    <col min="20" max="24" width="12.5703125" hidden="1" customWidth="1"/>
    <col min="25" max="25" width="13.28515625" hidden="1" customWidth="1"/>
    <col min="26" max="26" width="1.7109375" hidden="1" customWidth="1"/>
    <col min="27" max="27" width="1.140625" hidden="1" customWidth="1"/>
    <col min="28" max="28" width="9.7109375" customWidth="1"/>
    <col min="29" max="29" width="15.5703125" customWidth="1"/>
    <col min="30" max="30" width="14.42578125" hidden="1" customWidth="1"/>
    <col min="31" max="31" width="16" hidden="1" customWidth="1"/>
    <col min="32" max="32" width="12.7109375" hidden="1" customWidth="1"/>
    <col min="33" max="33" width="19.42578125" hidden="1" customWidth="1"/>
    <col min="34" max="34" width="12.28515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9.5703125" customWidth="1"/>
    <col min="50" max="50" width="14.28515625" customWidth="1"/>
    <col min="51" max="51" width="14.28515625" hidden="1" customWidth="1"/>
    <col min="52" max="52" width="14" hidden="1" customWidth="1"/>
    <col min="53" max="53" width="15.140625" hidden="1" customWidth="1"/>
    <col min="54" max="54" width="16.5703125" hidden="1" customWidth="1"/>
    <col min="55" max="55" width="13.5703125" hidden="1" customWidth="1"/>
    <col min="56" max="57" width="13.85546875" hidden="1" customWidth="1"/>
    <col min="58" max="59" width="12.28515625" hidden="1" customWidth="1"/>
    <col min="60" max="60" width="11.140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3.7109375" bestFit="1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7" width="14.28515625" hidden="1" customWidth="1"/>
    <col min="88" max="88" width="13.7109375" hidden="1" customWidth="1"/>
    <col min="89" max="89" width="12.28515625" hidden="1" customWidth="1"/>
    <col min="90" max="90" width="13.42578125" hidden="1" customWidth="1"/>
    <col min="91" max="91" width="9.7109375" customWidth="1"/>
    <col min="92" max="92" width="13.7109375" bestFit="1" customWidth="1"/>
    <col min="93" max="93" width="15" hidden="1" customWidth="1"/>
    <col min="94" max="94" width="13.7109375" hidden="1" customWidth="1"/>
    <col min="95" max="95" width="14.42578125" hidden="1" customWidth="1"/>
    <col min="96" max="96" width="15.5703125" hidden="1" customWidth="1"/>
    <col min="97" max="97" width="13.5703125" hidden="1" customWidth="1"/>
    <col min="98" max="98" width="25.85546875" hidden="1" customWidth="1"/>
    <col min="99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8" width="14.42578125" hidden="1" customWidth="1"/>
    <col min="109" max="110" width="14.85546875" hidden="1" customWidth="1"/>
    <col min="111" max="111" width="11.5703125" hidden="1" customWidth="1"/>
    <col min="112" max="112" width="5.140625" customWidth="1"/>
    <col min="113" max="113" width="11.42578125" hidden="1" customWidth="1"/>
  </cols>
  <sheetData>
    <row r="1" spans="1:111" ht="22.5" customHeight="1" x14ac:dyDescent="0.3">
      <c r="C1" s="191" t="s">
        <v>0</v>
      </c>
      <c r="D1" s="191"/>
      <c r="E1" s="191"/>
      <c r="F1" s="191"/>
      <c r="G1" s="196" t="s">
        <v>7</v>
      </c>
      <c r="H1" s="196" t="s">
        <v>7</v>
      </c>
      <c r="I1" s="196" t="s">
        <v>7</v>
      </c>
      <c r="J1" s="196" t="s">
        <v>7</v>
      </c>
      <c r="K1" s="196" t="s">
        <v>7</v>
      </c>
      <c r="L1" s="196" t="s">
        <v>7</v>
      </c>
      <c r="M1" s="196" t="s">
        <v>7</v>
      </c>
      <c r="N1" s="196" t="s">
        <v>7</v>
      </c>
      <c r="O1" s="196" t="s">
        <v>7</v>
      </c>
      <c r="P1" s="196" t="s">
        <v>7</v>
      </c>
      <c r="Q1" s="196" t="s">
        <v>7</v>
      </c>
      <c r="R1" s="196" t="s">
        <v>7</v>
      </c>
      <c r="S1" s="196" t="s">
        <v>7</v>
      </c>
      <c r="T1" s="196" t="s">
        <v>7</v>
      </c>
      <c r="U1" s="196" t="s">
        <v>7</v>
      </c>
      <c r="V1" s="196" t="s">
        <v>7</v>
      </c>
      <c r="W1" s="196" t="s">
        <v>7</v>
      </c>
      <c r="X1" s="196" t="s">
        <v>7</v>
      </c>
      <c r="Y1" s="196" t="s">
        <v>7</v>
      </c>
      <c r="Z1" s="196" t="s">
        <v>7</v>
      </c>
      <c r="AA1" s="1"/>
      <c r="AB1" s="199" t="s">
        <v>358</v>
      </c>
      <c r="AC1" s="200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40"/>
      <c r="AW1" s="203" t="s">
        <v>360</v>
      </c>
      <c r="AX1" s="204"/>
      <c r="AY1" s="2"/>
      <c r="AZ1" s="207" t="s">
        <v>361</v>
      </c>
      <c r="BA1" s="207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207" t="s">
        <v>361</v>
      </c>
      <c r="BS1" s="207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6"/>
      <c r="CM1" s="192" t="s">
        <v>362</v>
      </c>
      <c r="CN1" s="193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</row>
    <row r="2" spans="1:111" ht="15.6" customHeight="1" x14ac:dyDescent="0.25">
      <c r="A2" s="186" t="s">
        <v>1</v>
      </c>
      <c r="B2" s="186" t="s">
        <v>2</v>
      </c>
      <c r="C2" s="187" t="s">
        <v>3</v>
      </c>
      <c r="D2" s="186" t="s">
        <v>4</v>
      </c>
      <c r="E2" s="189" t="s">
        <v>5</v>
      </c>
      <c r="F2" s="184" t="s">
        <v>6</v>
      </c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"/>
      <c r="AB2" s="201"/>
      <c r="AC2" s="202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142"/>
      <c r="AW2" s="205"/>
      <c r="AX2" s="206"/>
      <c r="AY2" s="3"/>
      <c r="AZ2" s="207"/>
      <c r="BA2" s="207"/>
      <c r="BB2" s="147"/>
      <c r="BC2" s="147"/>
      <c r="BD2" s="147"/>
      <c r="BE2" s="147"/>
      <c r="BF2" s="147"/>
      <c r="BG2" s="147"/>
      <c r="BH2" s="148"/>
      <c r="BI2" s="3" t="s">
        <v>8</v>
      </c>
      <c r="BJ2" s="147"/>
      <c r="BK2" s="147"/>
      <c r="BL2" s="147"/>
      <c r="BM2" s="147"/>
      <c r="BN2" s="147"/>
      <c r="BO2" s="147"/>
      <c r="BP2" s="147"/>
      <c r="BQ2" s="148"/>
      <c r="BR2" s="207"/>
      <c r="BS2" s="207"/>
      <c r="BT2" s="4"/>
      <c r="BU2" s="141" t="s">
        <v>9</v>
      </c>
      <c r="BV2" s="5"/>
      <c r="BW2" s="5"/>
      <c r="BX2" s="5"/>
      <c r="BY2" s="5"/>
      <c r="BZ2" s="5"/>
      <c r="CA2" s="5"/>
      <c r="CB2" s="5"/>
      <c r="CC2" s="5"/>
      <c r="CD2" s="5"/>
      <c r="CE2" s="5"/>
      <c r="CF2" s="141" t="s">
        <v>9</v>
      </c>
      <c r="CG2" s="5"/>
      <c r="CH2" s="5"/>
      <c r="CI2" s="5"/>
      <c r="CJ2" s="5"/>
      <c r="CK2" s="5"/>
      <c r="CL2" s="142"/>
      <c r="CM2" s="194"/>
      <c r="CN2" s="195"/>
      <c r="CO2" s="147"/>
      <c r="CP2" s="147"/>
      <c r="CQ2" s="147"/>
      <c r="CR2" s="147"/>
      <c r="CS2" s="147"/>
      <c r="CT2" s="147"/>
      <c r="CU2" s="147"/>
      <c r="CV2" s="147"/>
      <c r="CW2" s="147"/>
      <c r="CX2" s="147"/>
      <c r="CY2" s="147" t="s">
        <v>8</v>
      </c>
      <c r="CZ2" s="147"/>
      <c r="DA2" s="147"/>
      <c r="DB2" s="147"/>
      <c r="DC2" s="147"/>
      <c r="DD2" s="147"/>
      <c r="DE2" s="147"/>
      <c r="DF2" s="147"/>
      <c r="DG2" s="148"/>
    </row>
    <row r="3" spans="1:111" ht="43.5" customHeight="1" x14ac:dyDescent="0.25">
      <c r="A3" s="186"/>
      <c r="B3" s="186"/>
      <c r="C3" s="188"/>
      <c r="D3" s="186"/>
      <c r="E3" s="190"/>
      <c r="F3" s="185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B3" s="143" t="s">
        <v>28</v>
      </c>
      <c r="AC3" s="143" t="s">
        <v>359</v>
      </c>
      <c r="AD3" s="6" t="s">
        <v>11</v>
      </c>
      <c r="AE3" s="6" t="s">
        <v>12</v>
      </c>
      <c r="AF3" s="6" t="s">
        <v>13</v>
      </c>
      <c r="AG3" s="6" t="s">
        <v>14</v>
      </c>
      <c r="AH3" s="6" t="s">
        <v>15</v>
      </c>
      <c r="AI3" s="6" t="s">
        <v>16</v>
      </c>
      <c r="AJ3" s="6" t="s">
        <v>17</v>
      </c>
      <c r="AK3" s="6" t="s">
        <v>18</v>
      </c>
      <c r="AL3" s="6" t="s">
        <v>19</v>
      </c>
      <c r="AM3" s="6" t="s">
        <v>20</v>
      </c>
      <c r="AN3" s="6" t="s">
        <v>29</v>
      </c>
      <c r="AO3" s="6" t="s">
        <v>21</v>
      </c>
      <c r="AP3" s="6" t="s">
        <v>22</v>
      </c>
      <c r="AQ3" s="6" t="s">
        <v>23</v>
      </c>
      <c r="AR3" s="7">
        <f>+V3</f>
        <v>0</v>
      </c>
      <c r="AS3" s="6" t="s">
        <v>24</v>
      </c>
      <c r="AT3" s="6" t="s">
        <v>25</v>
      </c>
      <c r="AU3" s="6" t="s">
        <v>26</v>
      </c>
      <c r="AV3" s="6" t="s">
        <v>27</v>
      </c>
      <c r="AW3" s="144" t="s">
        <v>28</v>
      </c>
      <c r="AX3" s="144" t="s">
        <v>359</v>
      </c>
      <c r="AY3" s="8" t="s">
        <v>11</v>
      </c>
      <c r="AZ3" s="143" t="s">
        <v>28</v>
      </c>
      <c r="BA3" s="143" t="s">
        <v>359</v>
      </c>
      <c r="BB3" s="8" t="s">
        <v>14</v>
      </c>
      <c r="BC3" s="8" t="s">
        <v>15</v>
      </c>
      <c r="BD3" s="8" t="s">
        <v>16</v>
      </c>
      <c r="BE3" s="8" t="s">
        <v>17</v>
      </c>
      <c r="BF3" s="8" t="s">
        <v>18</v>
      </c>
      <c r="BG3" s="8" t="s">
        <v>19</v>
      </c>
      <c r="BH3" s="8" t="s">
        <v>20</v>
      </c>
      <c r="BI3" s="8" t="s">
        <v>29</v>
      </c>
      <c r="BJ3" s="8" t="s">
        <v>21</v>
      </c>
      <c r="BK3" s="8" t="s">
        <v>22</v>
      </c>
      <c r="BL3" s="8" t="s">
        <v>23</v>
      </c>
      <c r="BM3" s="8">
        <f>+AR3</f>
        <v>0</v>
      </c>
      <c r="BN3" s="8" t="s">
        <v>24</v>
      </c>
      <c r="BO3" s="8" t="s">
        <v>25</v>
      </c>
      <c r="BP3" s="8" t="s">
        <v>26</v>
      </c>
      <c r="BQ3" s="8" t="s">
        <v>27</v>
      </c>
      <c r="BR3" s="143" t="s">
        <v>28</v>
      </c>
      <c r="BS3" s="143" t="s">
        <v>359</v>
      </c>
      <c r="BT3" s="6" t="s">
        <v>11</v>
      </c>
      <c r="BU3" s="6" t="s">
        <v>12</v>
      </c>
      <c r="BV3" s="6" t="s">
        <v>13</v>
      </c>
      <c r="BW3" s="6" t="s">
        <v>14</v>
      </c>
      <c r="BX3" s="6" t="s">
        <v>15</v>
      </c>
      <c r="BY3" s="6" t="s">
        <v>16</v>
      </c>
      <c r="BZ3" s="6" t="s">
        <v>17</v>
      </c>
      <c r="CA3" s="6" t="s">
        <v>18</v>
      </c>
      <c r="CB3" s="6" t="s">
        <v>19</v>
      </c>
      <c r="CC3" s="6" t="s">
        <v>20</v>
      </c>
      <c r="CD3" s="6" t="s">
        <v>29</v>
      </c>
      <c r="CE3" s="6" t="s">
        <v>21</v>
      </c>
      <c r="CF3" s="6" t="s">
        <v>22</v>
      </c>
      <c r="CG3" s="6" t="s">
        <v>23</v>
      </c>
      <c r="CH3" s="6">
        <f>+BM3</f>
        <v>0</v>
      </c>
      <c r="CI3" s="6" t="s">
        <v>24</v>
      </c>
      <c r="CJ3" s="6" t="s">
        <v>25</v>
      </c>
      <c r="CK3" s="6" t="s">
        <v>26</v>
      </c>
      <c r="CL3" s="6" t="s">
        <v>27</v>
      </c>
      <c r="CM3" s="144" t="s">
        <v>28</v>
      </c>
      <c r="CN3" s="144" t="s">
        <v>359</v>
      </c>
      <c r="CO3" s="8" t="s">
        <v>11</v>
      </c>
      <c r="CP3" s="8" t="s">
        <v>12</v>
      </c>
      <c r="CQ3" s="8" t="s">
        <v>13</v>
      </c>
      <c r="CR3" s="8" t="s">
        <v>14</v>
      </c>
      <c r="CS3" s="8" t="s">
        <v>15</v>
      </c>
      <c r="CT3" s="8" t="s">
        <v>16</v>
      </c>
      <c r="CU3" s="8" t="s">
        <v>17</v>
      </c>
      <c r="CV3" s="8" t="s">
        <v>18</v>
      </c>
      <c r="CW3" s="8" t="s">
        <v>19</v>
      </c>
      <c r="CX3" s="8" t="s">
        <v>20</v>
      </c>
      <c r="CY3" s="8" t="s">
        <v>29</v>
      </c>
      <c r="CZ3" s="8" t="s">
        <v>21</v>
      </c>
      <c r="DA3" s="8" t="s">
        <v>22</v>
      </c>
      <c r="DB3" s="8" t="s">
        <v>23</v>
      </c>
      <c r="DC3" s="9">
        <f>+CH3</f>
        <v>0</v>
      </c>
      <c r="DD3" s="8" t="s">
        <v>24</v>
      </c>
      <c r="DE3" s="8" t="s">
        <v>25</v>
      </c>
      <c r="DF3" s="8" t="s">
        <v>26</v>
      </c>
      <c r="DG3" s="8" t="s">
        <v>27</v>
      </c>
    </row>
    <row r="4" spans="1:111" ht="65.25" customHeight="1" x14ac:dyDescent="0.25">
      <c r="A4" s="162" t="s">
        <v>30</v>
      </c>
      <c r="B4" s="181" t="s">
        <v>31</v>
      </c>
      <c r="C4" s="10" t="s">
        <v>32</v>
      </c>
      <c r="D4" s="11" t="s">
        <v>33</v>
      </c>
      <c r="E4" s="12">
        <v>510</v>
      </c>
      <c r="F4" s="13" t="s">
        <v>34</v>
      </c>
      <c r="G4" s="14">
        <f>SUM(H4:Z4)</f>
        <v>25000000</v>
      </c>
      <c r="H4" s="14"/>
      <c r="I4" s="14"/>
      <c r="J4" s="14"/>
      <c r="K4" s="14"/>
      <c r="L4" s="14">
        <v>25000000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5"/>
      <c r="AB4" s="16">
        <f t="shared" ref="AB4:AB69" si="0">+AC4/G4</f>
        <v>1</v>
      </c>
      <c r="AC4" s="14">
        <f>SUM(AD4:AV4)</f>
        <v>25000000</v>
      </c>
      <c r="AD4" s="17"/>
      <c r="AE4" s="18"/>
      <c r="AF4" s="18"/>
      <c r="AG4" s="18"/>
      <c r="AH4" s="14">
        <v>25000000</v>
      </c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6">
        <f t="shared" ref="AW4:AW69" si="1">1-AB4</f>
        <v>0</v>
      </c>
      <c r="AX4" s="14">
        <f t="shared" ref="AX4:AX11" si="2">SUM(AY4:BQ4)</f>
        <v>0</v>
      </c>
      <c r="AY4" s="14">
        <f t="shared" ref="AY4:BN21" si="3">+H4</f>
        <v>0</v>
      </c>
      <c r="AZ4" s="14">
        <f t="shared" si="3"/>
        <v>0</v>
      </c>
      <c r="BA4" s="14">
        <f t="shared" ref="BA4:BB16" si="4">J4-AF4</f>
        <v>0</v>
      </c>
      <c r="BB4" s="14">
        <f t="shared" si="4"/>
        <v>0</v>
      </c>
      <c r="BC4" s="14">
        <f t="shared" ref="BC4:BO16" si="5">+L4-AH4</f>
        <v>0</v>
      </c>
      <c r="BD4" s="14">
        <f t="shared" si="5"/>
        <v>0</v>
      </c>
      <c r="BE4" s="14">
        <f t="shared" si="5"/>
        <v>0</v>
      </c>
      <c r="BF4" s="14">
        <f t="shared" si="5"/>
        <v>0</v>
      </c>
      <c r="BG4" s="14">
        <f t="shared" si="5"/>
        <v>0</v>
      </c>
      <c r="BH4" s="14">
        <f t="shared" si="5"/>
        <v>0</v>
      </c>
      <c r="BI4" s="14">
        <f t="shared" si="5"/>
        <v>0</v>
      </c>
      <c r="BJ4" s="14">
        <f t="shared" si="5"/>
        <v>0</v>
      </c>
      <c r="BK4" s="14">
        <f t="shared" si="5"/>
        <v>0</v>
      </c>
      <c r="BL4" s="14">
        <f t="shared" si="5"/>
        <v>0</v>
      </c>
      <c r="BM4" s="14">
        <f t="shared" si="5"/>
        <v>0</v>
      </c>
      <c r="BN4" s="14">
        <f t="shared" si="5"/>
        <v>0</v>
      </c>
      <c r="BO4" s="14">
        <f t="shared" si="5"/>
        <v>0</v>
      </c>
      <c r="BP4" s="14">
        <f>Y4-AU4</f>
        <v>0</v>
      </c>
      <c r="BQ4" s="14">
        <f t="shared" ref="BQ4:BQ19" si="6">+Z4-AV4</f>
        <v>0</v>
      </c>
      <c r="BR4" s="16">
        <f t="shared" ref="BR4:BR69" si="7">+BS4/G4</f>
        <v>9.5031840000000006E-2</v>
      </c>
      <c r="BS4" s="14">
        <f>SUM(BT4:CL4)</f>
        <v>2375796</v>
      </c>
      <c r="BT4" s="14"/>
      <c r="BU4" s="14"/>
      <c r="BV4" s="14"/>
      <c r="BW4" s="14"/>
      <c r="BX4" s="14">
        <f>+'[1]MARZO 2016 ULTIMO'!$H$857</f>
        <v>2375796</v>
      </c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6">
        <f t="shared" ref="CM4:CM57" si="8">1-BR4</f>
        <v>0.90496816000000002</v>
      </c>
      <c r="CN4" s="14">
        <f>SUM(CO4:DG4)</f>
        <v>22624204</v>
      </c>
      <c r="CO4" s="14">
        <f t="shared" ref="CO4:CX19" si="9">H4-BT4</f>
        <v>0</v>
      </c>
      <c r="CP4" s="14">
        <f t="shared" si="9"/>
        <v>0</v>
      </c>
      <c r="CQ4" s="14">
        <f t="shared" si="9"/>
        <v>0</v>
      </c>
      <c r="CR4" s="14">
        <f t="shared" si="9"/>
        <v>0</v>
      </c>
      <c r="CS4" s="14">
        <f t="shared" si="9"/>
        <v>22624204</v>
      </c>
      <c r="CT4" s="14">
        <f t="shared" si="9"/>
        <v>0</v>
      </c>
      <c r="CU4" s="14">
        <f t="shared" si="9"/>
        <v>0</v>
      </c>
      <c r="CV4" s="14">
        <f t="shared" ref="CV4:CX16" si="10">+O4-CA4</f>
        <v>0</v>
      </c>
      <c r="CW4" s="14">
        <f t="shared" si="10"/>
        <v>0</v>
      </c>
      <c r="CX4" s="14">
        <f t="shared" si="10"/>
        <v>0</v>
      </c>
      <c r="CY4" s="14">
        <f t="shared" ref="CY4:DG19" si="11">R4-CD4</f>
        <v>0</v>
      </c>
      <c r="CZ4" s="14">
        <f t="shared" si="11"/>
        <v>0</v>
      </c>
      <c r="DA4" s="14">
        <f t="shared" si="11"/>
        <v>0</v>
      </c>
      <c r="DB4" s="14">
        <f t="shared" ref="DB4:DG16" si="12">+U4-CG4</f>
        <v>0</v>
      </c>
      <c r="DC4" s="14">
        <f t="shared" si="12"/>
        <v>0</v>
      </c>
      <c r="DD4" s="14">
        <f t="shared" si="12"/>
        <v>0</v>
      </c>
      <c r="DE4" s="14">
        <f t="shared" si="12"/>
        <v>0</v>
      </c>
      <c r="DF4" s="14">
        <f t="shared" si="12"/>
        <v>0</v>
      </c>
      <c r="DG4" s="14">
        <f t="shared" si="12"/>
        <v>0</v>
      </c>
    </row>
    <row r="5" spans="1:111" ht="63.75" customHeight="1" x14ac:dyDescent="0.25">
      <c r="A5" s="149"/>
      <c r="B5" s="182"/>
      <c r="C5" s="10" t="s">
        <v>35</v>
      </c>
      <c r="D5" s="11" t="s">
        <v>36</v>
      </c>
      <c r="E5" s="12">
        <v>510</v>
      </c>
      <c r="F5" s="13" t="s">
        <v>34</v>
      </c>
      <c r="G5" s="14">
        <f t="shared" ref="G5:G11" si="13">SUM(H5:Z5)</f>
        <v>59000000</v>
      </c>
      <c r="H5" s="14"/>
      <c r="I5" s="14"/>
      <c r="J5" s="14">
        <v>18000000</v>
      </c>
      <c r="K5" s="14"/>
      <c r="L5" s="14">
        <v>36000000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>
        <f>5000000</f>
        <v>5000000</v>
      </c>
      <c r="AA5" s="20"/>
      <c r="AB5" s="16">
        <f t="shared" si="0"/>
        <v>0.63779689830508479</v>
      </c>
      <c r="AC5" s="14">
        <f t="shared" ref="AC5:AC68" si="14">SUM(AD5:AV5)</f>
        <v>37630017</v>
      </c>
      <c r="AD5" s="14"/>
      <c r="AE5" s="14"/>
      <c r="AF5" s="14"/>
      <c r="AG5" s="14"/>
      <c r="AH5" s="14">
        <f>+'[1]MARZO 2016 ULTIMO'!$O$867</f>
        <v>36000000</v>
      </c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>
        <f>+'[1]MARZO 2016 ULTIMO'!$AF$867</f>
        <v>1630017</v>
      </c>
      <c r="AW5" s="16">
        <f t="shared" si="1"/>
        <v>0.36220310169491521</v>
      </c>
      <c r="AX5" s="14">
        <f>SUM(AY5:BQ5)</f>
        <v>21369983</v>
      </c>
      <c r="AY5" s="14">
        <f>+H5</f>
        <v>0</v>
      </c>
      <c r="AZ5" s="14">
        <f t="shared" si="3"/>
        <v>0</v>
      </c>
      <c r="BA5" s="14">
        <f t="shared" si="4"/>
        <v>18000000</v>
      </c>
      <c r="BB5" s="14">
        <f t="shared" si="4"/>
        <v>0</v>
      </c>
      <c r="BC5" s="14">
        <f t="shared" si="5"/>
        <v>0</v>
      </c>
      <c r="BD5" s="14">
        <f t="shared" si="5"/>
        <v>0</v>
      </c>
      <c r="BE5" s="14">
        <f t="shared" si="5"/>
        <v>0</v>
      </c>
      <c r="BF5" s="14">
        <f t="shared" si="5"/>
        <v>0</v>
      </c>
      <c r="BG5" s="14">
        <f t="shared" si="5"/>
        <v>0</v>
      </c>
      <c r="BH5" s="14">
        <f t="shared" si="5"/>
        <v>0</v>
      </c>
      <c r="BI5" s="14">
        <f t="shared" si="5"/>
        <v>0</v>
      </c>
      <c r="BJ5" s="14">
        <f t="shared" si="5"/>
        <v>0</v>
      </c>
      <c r="BK5" s="14">
        <f t="shared" si="5"/>
        <v>0</v>
      </c>
      <c r="BL5" s="14">
        <f t="shared" si="5"/>
        <v>0</v>
      </c>
      <c r="BM5" s="14">
        <f t="shared" si="5"/>
        <v>0</v>
      </c>
      <c r="BN5" s="14">
        <f t="shared" si="5"/>
        <v>0</v>
      </c>
      <c r="BO5" s="14"/>
      <c r="BP5" s="14">
        <f t="shared" ref="BP5:BP19" si="15">Y5-AU5</f>
        <v>0</v>
      </c>
      <c r="BQ5" s="14">
        <f t="shared" si="6"/>
        <v>3369983</v>
      </c>
      <c r="BR5" s="16">
        <f t="shared" si="7"/>
        <v>0.38505845762711866</v>
      </c>
      <c r="BS5" s="14">
        <f t="shared" ref="BS5:BS69" si="16">SUM(BT5:CL5)</f>
        <v>22718449</v>
      </c>
      <c r="BT5" s="14"/>
      <c r="BU5" s="14"/>
      <c r="BV5" s="14"/>
      <c r="BW5" s="14"/>
      <c r="BX5" s="14">
        <f>+'[2]ENERO 2016'!$H$495</f>
        <v>21089997</v>
      </c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>
        <f>+'[1]MARZO 2016 ULTIMO'!$H$871+'[1]MARZO 2016 ULTIMO'!$H$872</f>
        <v>1628452</v>
      </c>
      <c r="CM5" s="16">
        <f t="shared" si="8"/>
        <v>0.61494154237288134</v>
      </c>
      <c r="CN5" s="14">
        <f t="shared" ref="CN5:CN18" si="17">SUM(CO5:DG5)</f>
        <v>36281551</v>
      </c>
      <c r="CO5" s="14">
        <f t="shared" si="9"/>
        <v>0</v>
      </c>
      <c r="CP5" s="14">
        <f t="shared" si="9"/>
        <v>0</v>
      </c>
      <c r="CQ5" s="14">
        <f t="shared" si="9"/>
        <v>18000000</v>
      </c>
      <c r="CR5" s="14">
        <f t="shared" si="9"/>
        <v>0</v>
      </c>
      <c r="CS5" s="14">
        <f t="shared" si="9"/>
        <v>14910003</v>
      </c>
      <c r="CT5" s="14">
        <f t="shared" si="9"/>
        <v>0</v>
      </c>
      <c r="CU5" s="14">
        <f t="shared" si="9"/>
        <v>0</v>
      </c>
      <c r="CV5" s="14">
        <f t="shared" si="10"/>
        <v>0</v>
      </c>
      <c r="CW5" s="14">
        <f t="shared" si="10"/>
        <v>0</v>
      </c>
      <c r="CX5" s="14">
        <f t="shared" si="10"/>
        <v>0</v>
      </c>
      <c r="CY5" s="14">
        <f t="shared" si="11"/>
        <v>0</v>
      </c>
      <c r="CZ5" s="14">
        <f t="shared" si="11"/>
        <v>0</v>
      </c>
      <c r="DA5" s="14">
        <f t="shared" si="11"/>
        <v>0</v>
      </c>
      <c r="DB5" s="14">
        <f t="shared" si="12"/>
        <v>0</v>
      </c>
      <c r="DC5" s="14">
        <f t="shared" si="12"/>
        <v>0</v>
      </c>
      <c r="DD5" s="14">
        <f t="shared" si="12"/>
        <v>0</v>
      </c>
      <c r="DE5" s="14">
        <f t="shared" si="12"/>
        <v>0</v>
      </c>
      <c r="DF5" s="14">
        <f t="shared" si="12"/>
        <v>0</v>
      </c>
      <c r="DG5" s="14">
        <f t="shared" si="12"/>
        <v>3371548</v>
      </c>
    </row>
    <row r="6" spans="1:111" ht="56.25" customHeight="1" x14ac:dyDescent="0.25">
      <c r="A6" s="149"/>
      <c r="B6" s="183"/>
      <c r="C6" s="10" t="s">
        <v>37</v>
      </c>
      <c r="D6" s="11" t="s">
        <v>38</v>
      </c>
      <c r="E6" s="137">
        <v>510</v>
      </c>
      <c r="F6" s="13" t="s">
        <v>34</v>
      </c>
      <c r="G6" s="14">
        <f t="shared" si="13"/>
        <v>21000000</v>
      </c>
      <c r="H6" s="14"/>
      <c r="I6" s="14"/>
      <c r="J6" s="14">
        <v>11000000</v>
      </c>
      <c r="K6" s="14"/>
      <c r="L6" s="14">
        <v>10000000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20"/>
      <c r="AB6" s="16">
        <f t="shared" si="0"/>
        <v>0.47619047619047616</v>
      </c>
      <c r="AC6" s="14">
        <f t="shared" si="14"/>
        <v>10000000</v>
      </c>
      <c r="AD6" s="14"/>
      <c r="AE6" s="14"/>
      <c r="AF6" s="14"/>
      <c r="AG6" s="14"/>
      <c r="AH6" s="14">
        <f>+'[1]MARZO 2016 ULTIMO'!$O$878</f>
        <v>10000000</v>
      </c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6">
        <f t="shared" si="1"/>
        <v>0.52380952380952384</v>
      </c>
      <c r="AX6" s="14">
        <f>SUM(AY6:BQ6)</f>
        <v>11000000</v>
      </c>
      <c r="AY6" s="14">
        <f t="shared" si="3"/>
        <v>0</v>
      </c>
      <c r="AZ6" s="14">
        <f t="shared" si="3"/>
        <v>0</v>
      </c>
      <c r="BA6" s="14">
        <f t="shared" si="4"/>
        <v>11000000</v>
      </c>
      <c r="BB6" s="14">
        <f t="shared" si="4"/>
        <v>0</v>
      </c>
      <c r="BC6" s="14">
        <f t="shared" si="5"/>
        <v>0</v>
      </c>
      <c r="BD6" s="14">
        <f t="shared" si="5"/>
        <v>0</v>
      </c>
      <c r="BE6" s="14">
        <f t="shared" si="5"/>
        <v>0</v>
      </c>
      <c r="BF6" s="14">
        <f t="shared" si="5"/>
        <v>0</v>
      </c>
      <c r="BG6" s="14">
        <f t="shared" si="5"/>
        <v>0</v>
      </c>
      <c r="BH6" s="14">
        <f t="shared" si="5"/>
        <v>0</v>
      </c>
      <c r="BI6" s="14">
        <f t="shared" si="5"/>
        <v>0</v>
      </c>
      <c r="BJ6" s="14">
        <f t="shared" si="5"/>
        <v>0</v>
      </c>
      <c r="BK6" s="14">
        <f t="shared" si="5"/>
        <v>0</v>
      </c>
      <c r="BL6" s="14">
        <f t="shared" si="5"/>
        <v>0</v>
      </c>
      <c r="BM6" s="14">
        <f t="shared" si="5"/>
        <v>0</v>
      </c>
      <c r="BN6" s="14">
        <f t="shared" si="5"/>
        <v>0</v>
      </c>
      <c r="BO6" s="14"/>
      <c r="BP6" s="14">
        <f t="shared" si="15"/>
        <v>0</v>
      </c>
      <c r="BQ6" s="14">
        <f t="shared" si="6"/>
        <v>0</v>
      </c>
      <c r="BR6" s="16">
        <f t="shared" si="7"/>
        <v>0</v>
      </c>
      <c r="BS6" s="14">
        <f t="shared" si="16"/>
        <v>0</v>
      </c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6">
        <f t="shared" si="8"/>
        <v>1</v>
      </c>
      <c r="CN6" s="14">
        <f t="shared" si="17"/>
        <v>21000000</v>
      </c>
      <c r="CO6" s="14">
        <f t="shared" si="9"/>
        <v>0</v>
      </c>
      <c r="CP6" s="14">
        <f t="shared" si="9"/>
        <v>0</v>
      </c>
      <c r="CQ6" s="14">
        <f t="shared" si="9"/>
        <v>11000000</v>
      </c>
      <c r="CR6" s="14">
        <f t="shared" si="9"/>
        <v>0</v>
      </c>
      <c r="CS6" s="14">
        <f t="shared" si="9"/>
        <v>10000000</v>
      </c>
      <c r="CT6" s="14">
        <f t="shared" si="9"/>
        <v>0</v>
      </c>
      <c r="CU6" s="14">
        <f t="shared" si="9"/>
        <v>0</v>
      </c>
      <c r="CV6" s="14">
        <f t="shared" si="10"/>
        <v>0</v>
      </c>
      <c r="CW6" s="14">
        <f t="shared" si="10"/>
        <v>0</v>
      </c>
      <c r="CX6" s="14">
        <f t="shared" si="10"/>
        <v>0</v>
      </c>
      <c r="CY6" s="14">
        <f t="shared" si="11"/>
        <v>0</v>
      </c>
      <c r="CZ6" s="14">
        <f t="shared" si="11"/>
        <v>0</v>
      </c>
      <c r="DA6" s="14">
        <f t="shared" si="11"/>
        <v>0</v>
      </c>
      <c r="DB6" s="14">
        <f t="shared" si="12"/>
        <v>0</v>
      </c>
      <c r="DC6" s="14">
        <f t="shared" si="12"/>
        <v>0</v>
      </c>
      <c r="DD6" s="14">
        <f t="shared" si="12"/>
        <v>0</v>
      </c>
      <c r="DE6" s="14">
        <f t="shared" si="12"/>
        <v>0</v>
      </c>
      <c r="DF6" s="14">
        <f t="shared" si="12"/>
        <v>0</v>
      </c>
      <c r="DG6" s="14">
        <f t="shared" si="12"/>
        <v>0</v>
      </c>
    </row>
    <row r="7" spans="1:111" ht="54" customHeight="1" x14ac:dyDescent="0.25">
      <c r="A7" s="149"/>
      <c r="B7" s="21" t="s">
        <v>39</v>
      </c>
      <c r="C7" s="10" t="s">
        <v>40</v>
      </c>
      <c r="D7" s="11" t="s">
        <v>41</v>
      </c>
      <c r="E7" s="12">
        <v>510</v>
      </c>
      <c r="F7" s="13" t="s">
        <v>42</v>
      </c>
      <c r="G7" s="14">
        <f t="shared" si="13"/>
        <v>33576315</v>
      </c>
      <c r="H7" s="14"/>
      <c r="I7" s="14"/>
      <c r="J7" s="14">
        <f>21000000-21000000</f>
        <v>0</v>
      </c>
      <c r="K7" s="14"/>
      <c r="L7" s="14">
        <f>21000000</f>
        <v>21000000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>
        <v>12576315</v>
      </c>
      <c r="AB7" s="16">
        <f t="shared" si="0"/>
        <v>5.5882100224518387E-2</v>
      </c>
      <c r="AC7" s="14">
        <f t="shared" si="14"/>
        <v>1876315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>
        <f>+'[2]ENERO 2016'!$AD$520</f>
        <v>1876315</v>
      </c>
      <c r="AW7" s="16">
        <f t="shared" si="1"/>
        <v>0.94411789977548166</v>
      </c>
      <c r="AX7" s="14">
        <f>SUM(AY7:BQ7)</f>
        <v>31700000</v>
      </c>
      <c r="AY7" s="14">
        <f t="shared" si="3"/>
        <v>0</v>
      </c>
      <c r="AZ7" s="14">
        <f t="shared" si="3"/>
        <v>0</v>
      </c>
      <c r="BA7" s="14">
        <f t="shared" si="4"/>
        <v>0</v>
      </c>
      <c r="BB7" s="14">
        <f t="shared" si="4"/>
        <v>0</v>
      </c>
      <c r="BC7" s="14">
        <f t="shared" si="5"/>
        <v>21000000</v>
      </c>
      <c r="BD7" s="14">
        <f t="shared" si="5"/>
        <v>0</v>
      </c>
      <c r="BE7" s="14">
        <f t="shared" si="5"/>
        <v>0</v>
      </c>
      <c r="BF7" s="14">
        <f t="shared" si="5"/>
        <v>0</v>
      </c>
      <c r="BG7" s="14">
        <f t="shared" si="5"/>
        <v>0</v>
      </c>
      <c r="BH7" s="14">
        <f t="shared" si="5"/>
        <v>0</v>
      </c>
      <c r="BI7" s="14">
        <f t="shared" si="5"/>
        <v>0</v>
      </c>
      <c r="BJ7" s="14">
        <f t="shared" si="5"/>
        <v>0</v>
      </c>
      <c r="BK7" s="14">
        <f t="shared" si="5"/>
        <v>0</v>
      </c>
      <c r="BL7" s="14">
        <f t="shared" si="5"/>
        <v>0</v>
      </c>
      <c r="BM7" s="14">
        <f t="shared" si="5"/>
        <v>0</v>
      </c>
      <c r="BN7" s="14">
        <f t="shared" si="5"/>
        <v>0</v>
      </c>
      <c r="BO7" s="14"/>
      <c r="BP7" s="14">
        <f t="shared" si="15"/>
        <v>0</v>
      </c>
      <c r="BQ7" s="14">
        <f t="shared" si="6"/>
        <v>10700000</v>
      </c>
      <c r="BR7" s="16">
        <f t="shared" si="7"/>
        <v>2.3497754294954643E-2</v>
      </c>
      <c r="BS7" s="14">
        <f t="shared" si="16"/>
        <v>788968</v>
      </c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>
        <v>788968</v>
      </c>
      <c r="CM7" s="16">
        <f t="shared" si="8"/>
        <v>0.9765022457050454</v>
      </c>
      <c r="CN7" s="14">
        <f t="shared" si="17"/>
        <v>32787347</v>
      </c>
      <c r="CO7" s="14">
        <f t="shared" si="9"/>
        <v>0</v>
      </c>
      <c r="CP7" s="14">
        <f t="shared" si="9"/>
        <v>0</v>
      </c>
      <c r="CQ7" s="14">
        <f t="shared" si="9"/>
        <v>0</v>
      </c>
      <c r="CR7" s="14">
        <f t="shared" si="9"/>
        <v>0</v>
      </c>
      <c r="CS7" s="14">
        <f t="shared" si="9"/>
        <v>21000000</v>
      </c>
      <c r="CT7" s="14">
        <f t="shared" si="9"/>
        <v>0</v>
      </c>
      <c r="CU7" s="14">
        <f t="shared" si="9"/>
        <v>0</v>
      </c>
      <c r="CV7" s="14">
        <f t="shared" si="10"/>
        <v>0</v>
      </c>
      <c r="CW7" s="14">
        <f t="shared" si="10"/>
        <v>0</v>
      </c>
      <c r="CX7" s="14">
        <f t="shared" si="10"/>
        <v>0</v>
      </c>
      <c r="CY7" s="14">
        <f t="shared" si="11"/>
        <v>0</v>
      </c>
      <c r="CZ7" s="14">
        <f t="shared" si="11"/>
        <v>0</v>
      </c>
      <c r="DA7" s="14">
        <f t="shared" si="11"/>
        <v>0</v>
      </c>
      <c r="DB7" s="14">
        <f t="shared" si="12"/>
        <v>0</v>
      </c>
      <c r="DC7" s="14">
        <f t="shared" si="12"/>
        <v>0</v>
      </c>
      <c r="DD7" s="14">
        <f t="shared" si="12"/>
        <v>0</v>
      </c>
      <c r="DE7" s="14">
        <f t="shared" si="12"/>
        <v>0</v>
      </c>
      <c r="DF7" s="14">
        <f t="shared" si="12"/>
        <v>0</v>
      </c>
      <c r="DG7" s="14">
        <f t="shared" si="12"/>
        <v>11787347</v>
      </c>
    </row>
    <row r="8" spans="1:111" ht="66.75" customHeight="1" x14ac:dyDescent="0.25">
      <c r="A8" s="149"/>
      <c r="B8" s="181" t="s">
        <v>43</v>
      </c>
      <c r="C8" s="10" t="s">
        <v>44</v>
      </c>
      <c r="D8" s="11" t="s">
        <v>45</v>
      </c>
      <c r="E8" s="12">
        <v>310</v>
      </c>
      <c r="F8" s="13" t="s">
        <v>34</v>
      </c>
      <c r="G8" s="14">
        <f t="shared" si="13"/>
        <v>200000000</v>
      </c>
      <c r="H8" s="14"/>
      <c r="I8" s="14"/>
      <c r="J8" s="14">
        <f>200000000-193378600</f>
        <v>6621400</v>
      </c>
      <c r="K8" s="14"/>
      <c r="L8" s="14">
        <f>193378600</f>
        <v>193378600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B8" s="16">
        <f t="shared" si="0"/>
        <v>0.99987499999999996</v>
      </c>
      <c r="AC8" s="14">
        <f t="shared" si="14"/>
        <v>199975000</v>
      </c>
      <c r="AD8" s="14"/>
      <c r="AE8" s="14"/>
      <c r="AF8" s="14">
        <f>+'[2]ENERO 2016'!$M$109</f>
        <v>6621400</v>
      </c>
      <c r="AG8" s="14"/>
      <c r="AH8" s="14">
        <f>+'[3]FEBRERO 2016'!$O$125</f>
        <v>193353600</v>
      </c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6">
        <f t="shared" si="1"/>
        <v>1.2500000000004174E-4</v>
      </c>
      <c r="AX8" s="14">
        <f t="shared" si="2"/>
        <v>25000</v>
      </c>
      <c r="AY8" s="14">
        <f t="shared" si="3"/>
        <v>0</v>
      </c>
      <c r="AZ8" s="14">
        <f t="shared" si="3"/>
        <v>0</v>
      </c>
      <c r="BA8" s="14">
        <f t="shared" si="4"/>
        <v>0</v>
      </c>
      <c r="BB8" s="14">
        <f t="shared" si="4"/>
        <v>0</v>
      </c>
      <c r="BC8" s="14">
        <f t="shared" si="5"/>
        <v>25000</v>
      </c>
      <c r="BD8" s="14">
        <f t="shared" si="5"/>
        <v>0</v>
      </c>
      <c r="BE8" s="14">
        <f t="shared" si="5"/>
        <v>0</v>
      </c>
      <c r="BF8" s="14">
        <f t="shared" si="5"/>
        <v>0</v>
      </c>
      <c r="BG8" s="14">
        <f t="shared" si="5"/>
        <v>0</v>
      </c>
      <c r="BH8" s="14">
        <f t="shared" si="5"/>
        <v>0</v>
      </c>
      <c r="BI8" s="14">
        <f t="shared" si="5"/>
        <v>0</v>
      </c>
      <c r="BJ8" s="14">
        <f t="shared" si="5"/>
        <v>0</v>
      </c>
      <c r="BK8" s="14">
        <f t="shared" si="5"/>
        <v>0</v>
      </c>
      <c r="BL8" s="14">
        <f t="shared" si="5"/>
        <v>0</v>
      </c>
      <c r="BM8" s="14">
        <f t="shared" si="5"/>
        <v>0</v>
      </c>
      <c r="BN8" s="14">
        <f t="shared" si="5"/>
        <v>0</v>
      </c>
      <c r="BO8" s="14"/>
      <c r="BP8" s="14">
        <f t="shared" si="15"/>
        <v>0</v>
      </c>
      <c r="BQ8" s="14">
        <f t="shared" si="6"/>
        <v>0</v>
      </c>
      <c r="BR8" s="16">
        <f t="shared" si="7"/>
        <v>0.16701797500000001</v>
      </c>
      <c r="BS8" s="14">
        <f t="shared" si="16"/>
        <v>33403595</v>
      </c>
      <c r="BT8" s="14"/>
      <c r="BU8" s="14"/>
      <c r="BV8" s="14">
        <f>+'[2]ENERO 2016'!$H$107</f>
        <v>6621400</v>
      </c>
      <c r="BW8" s="14"/>
      <c r="BX8" s="14">
        <f>+'[1]MARZO 2016 ULTIMO'!$H$153+'[1]MARZO 2016 ULTIMO'!$H$154+'[1]MARZO 2016 ULTIMO'!$H$156</f>
        <v>26782195</v>
      </c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6">
        <f t="shared" si="8"/>
        <v>0.83298202499999996</v>
      </c>
      <c r="CN8" s="14">
        <f t="shared" si="17"/>
        <v>166596405</v>
      </c>
      <c r="CO8" s="14">
        <f t="shared" si="9"/>
        <v>0</v>
      </c>
      <c r="CP8" s="14">
        <f t="shared" si="9"/>
        <v>0</v>
      </c>
      <c r="CQ8" s="14">
        <f t="shared" si="9"/>
        <v>0</v>
      </c>
      <c r="CR8" s="14">
        <f t="shared" si="9"/>
        <v>0</v>
      </c>
      <c r="CS8" s="14">
        <f t="shared" si="9"/>
        <v>166596405</v>
      </c>
      <c r="CT8" s="14">
        <f t="shared" si="9"/>
        <v>0</v>
      </c>
      <c r="CU8" s="14">
        <f t="shared" si="9"/>
        <v>0</v>
      </c>
      <c r="CV8" s="14">
        <f t="shared" si="10"/>
        <v>0</v>
      </c>
      <c r="CW8" s="14">
        <f t="shared" si="10"/>
        <v>0</v>
      </c>
      <c r="CX8" s="14">
        <f t="shared" si="10"/>
        <v>0</v>
      </c>
      <c r="CY8" s="14">
        <f t="shared" si="11"/>
        <v>0</v>
      </c>
      <c r="CZ8" s="14">
        <f t="shared" si="11"/>
        <v>0</v>
      </c>
      <c r="DA8" s="14">
        <f t="shared" si="11"/>
        <v>0</v>
      </c>
      <c r="DB8" s="14">
        <f t="shared" si="12"/>
        <v>0</v>
      </c>
      <c r="DC8" s="14">
        <f t="shared" si="12"/>
        <v>0</v>
      </c>
      <c r="DD8" s="14">
        <f t="shared" si="12"/>
        <v>0</v>
      </c>
      <c r="DE8" s="14">
        <f t="shared" si="12"/>
        <v>0</v>
      </c>
      <c r="DF8" s="14">
        <f t="shared" si="12"/>
        <v>0</v>
      </c>
      <c r="DG8" s="14">
        <f t="shared" si="12"/>
        <v>0</v>
      </c>
    </row>
    <row r="9" spans="1:111" ht="54.75" customHeight="1" x14ac:dyDescent="0.25">
      <c r="A9" s="149"/>
      <c r="B9" s="182"/>
      <c r="C9" s="10" t="s">
        <v>46</v>
      </c>
      <c r="D9" s="11" t="s">
        <v>47</v>
      </c>
      <c r="E9" s="12">
        <v>310</v>
      </c>
      <c r="F9" s="13" t="s">
        <v>48</v>
      </c>
      <c r="G9" s="14">
        <f>SUM(H9:Z9)</f>
        <v>562000000</v>
      </c>
      <c r="H9" s="14"/>
      <c r="I9" s="14"/>
      <c r="J9" s="14">
        <f>150000000+21000000+193378600</f>
        <v>364378600</v>
      </c>
      <c r="K9" s="14"/>
      <c r="L9" s="14">
        <f>370000000-21000000-193378600</f>
        <v>155621400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>
        <f>30000000+12000000</f>
        <v>42000000</v>
      </c>
      <c r="AA9" s="22"/>
      <c r="AB9" s="16">
        <f t="shared" si="0"/>
        <v>5.7019345195729536E-2</v>
      </c>
      <c r="AC9" s="14">
        <f t="shared" si="14"/>
        <v>32044872</v>
      </c>
      <c r="AD9" s="14"/>
      <c r="AE9" s="14"/>
      <c r="AF9" s="14"/>
      <c r="AG9" s="14"/>
      <c r="AH9" s="14">
        <f>+'[1]MARZO 2016 ULTIMO'!$O$164</f>
        <v>32044872</v>
      </c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6">
        <f t="shared" si="1"/>
        <v>0.94298065480427051</v>
      </c>
      <c r="AX9" s="14">
        <f t="shared" si="2"/>
        <v>529955128</v>
      </c>
      <c r="AY9" s="14">
        <f t="shared" si="3"/>
        <v>0</v>
      </c>
      <c r="AZ9" s="14">
        <f t="shared" si="3"/>
        <v>0</v>
      </c>
      <c r="BA9" s="14">
        <f t="shared" si="4"/>
        <v>364378600</v>
      </c>
      <c r="BB9" s="14">
        <f t="shared" si="4"/>
        <v>0</v>
      </c>
      <c r="BC9" s="14">
        <f t="shared" si="5"/>
        <v>123576528</v>
      </c>
      <c r="BD9" s="14">
        <f t="shared" si="5"/>
        <v>0</v>
      </c>
      <c r="BE9" s="14">
        <f t="shared" si="5"/>
        <v>0</v>
      </c>
      <c r="BF9" s="14">
        <f t="shared" si="5"/>
        <v>0</v>
      </c>
      <c r="BG9" s="14">
        <f t="shared" si="5"/>
        <v>0</v>
      </c>
      <c r="BH9" s="14">
        <f t="shared" si="5"/>
        <v>0</v>
      </c>
      <c r="BI9" s="14">
        <f t="shared" si="5"/>
        <v>0</v>
      </c>
      <c r="BJ9" s="14">
        <f t="shared" si="5"/>
        <v>0</v>
      </c>
      <c r="BK9" s="14">
        <f t="shared" si="5"/>
        <v>0</v>
      </c>
      <c r="BL9" s="14">
        <f t="shared" si="5"/>
        <v>0</v>
      </c>
      <c r="BM9" s="14">
        <f t="shared" si="5"/>
        <v>0</v>
      </c>
      <c r="BN9" s="14">
        <f t="shared" si="5"/>
        <v>0</v>
      </c>
      <c r="BO9" s="14"/>
      <c r="BP9" s="14">
        <f t="shared" si="15"/>
        <v>0</v>
      </c>
      <c r="BQ9" s="14">
        <f t="shared" si="6"/>
        <v>42000000</v>
      </c>
      <c r="BR9" s="16">
        <f t="shared" si="7"/>
        <v>5.1681266903914592E-2</v>
      </c>
      <c r="BS9" s="14">
        <f t="shared" si="16"/>
        <v>29044872</v>
      </c>
      <c r="BT9" s="14"/>
      <c r="BU9" s="14"/>
      <c r="BV9" s="14"/>
      <c r="BW9" s="14"/>
      <c r="BX9" s="14">
        <f>+'[1]MARZO 2016 ULTIMO'!$H$162</f>
        <v>29044872</v>
      </c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6">
        <f t="shared" si="8"/>
        <v>0.94831873309608539</v>
      </c>
      <c r="CN9" s="14">
        <f t="shared" si="17"/>
        <v>532955128</v>
      </c>
      <c r="CO9" s="14">
        <f t="shared" si="9"/>
        <v>0</v>
      </c>
      <c r="CP9" s="14">
        <f t="shared" si="9"/>
        <v>0</v>
      </c>
      <c r="CQ9" s="14">
        <f t="shared" si="9"/>
        <v>364378600</v>
      </c>
      <c r="CR9" s="14">
        <f t="shared" si="9"/>
        <v>0</v>
      </c>
      <c r="CS9" s="14">
        <f t="shared" si="9"/>
        <v>126576528</v>
      </c>
      <c r="CT9" s="14">
        <f t="shared" si="9"/>
        <v>0</v>
      </c>
      <c r="CU9" s="14">
        <f t="shared" si="9"/>
        <v>0</v>
      </c>
      <c r="CV9" s="14">
        <f t="shared" si="10"/>
        <v>0</v>
      </c>
      <c r="CW9" s="14">
        <f t="shared" si="10"/>
        <v>0</v>
      </c>
      <c r="CX9" s="14">
        <f t="shared" si="10"/>
        <v>0</v>
      </c>
      <c r="CY9" s="14">
        <f t="shared" si="11"/>
        <v>0</v>
      </c>
      <c r="CZ9" s="14">
        <f t="shared" si="11"/>
        <v>0</v>
      </c>
      <c r="DA9" s="14">
        <f t="shared" si="11"/>
        <v>0</v>
      </c>
      <c r="DB9" s="14">
        <f t="shared" si="12"/>
        <v>0</v>
      </c>
      <c r="DC9" s="14">
        <f t="shared" si="12"/>
        <v>0</v>
      </c>
      <c r="DD9" s="14">
        <f t="shared" si="12"/>
        <v>0</v>
      </c>
      <c r="DE9" s="14">
        <f t="shared" si="12"/>
        <v>0</v>
      </c>
      <c r="DF9" s="14">
        <f t="shared" si="12"/>
        <v>0</v>
      </c>
      <c r="DG9" s="14">
        <f t="shared" si="12"/>
        <v>42000000</v>
      </c>
    </row>
    <row r="10" spans="1:111" ht="30.75" customHeight="1" x14ac:dyDescent="0.25">
      <c r="A10" s="149"/>
      <c r="B10" s="182"/>
      <c r="C10" s="10" t="s">
        <v>49</v>
      </c>
      <c r="D10" s="11" t="s">
        <v>50</v>
      </c>
      <c r="E10" s="12">
        <v>310</v>
      </c>
      <c r="F10" s="13" t="s">
        <v>34</v>
      </c>
      <c r="G10" s="14">
        <f t="shared" si="13"/>
        <v>15000000</v>
      </c>
      <c r="H10" s="14"/>
      <c r="I10" s="14"/>
      <c r="J10" s="14"/>
      <c r="K10" s="14"/>
      <c r="L10" s="14">
        <v>15000000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22"/>
      <c r="AB10" s="16">
        <f t="shared" si="0"/>
        <v>0</v>
      </c>
      <c r="AC10" s="14">
        <f t="shared" si="14"/>
        <v>0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6">
        <f t="shared" si="1"/>
        <v>1</v>
      </c>
      <c r="AX10" s="14">
        <f t="shared" si="2"/>
        <v>15000000</v>
      </c>
      <c r="AY10" s="14">
        <f t="shared" si="3"/>
        <v>0</v>
      </c>
      <c r="AZ10" s="14">
        <f t="shared" ref="AZ10:AZ19" si="18">I10-AE10</f>
        <v>0</v>
      </c>
      <c r="BA10" s="14">
        <f t="shared" si="4"/>
        <v>0</v>
      </c>
      <c r="BB10" s="14">
        <f t="shared" si="4"/>
        <v>0</v>
      </c>
      <c r="BC10" s="14">
        <f t="shared" si="5"/>
        <v>15000000</v>
      </c>
      <c r="BD10" s="14">
        <f t="shared" si="5"/>
        <v>0</v>
      </c>
      <c r="BE10" s="14">
        <f t="shared" si="5"/>
        <v>0</v>
      </c>
      <c r="BF10" s="14">
        <f t="shared" si="5"/>
        <v>0</v>
      </c>
      <c r="BG10" s="14">
        <f t="shared" si="5"/>
        <v>0</v>
      </c>
      <c r="BH10" s="14">
        <f t="shared" si="5"/>
        <v>0</v>
      </c>
      <c r="BI10" s="14">
        <f t="shared" si="5"/>
        <v>0</v>
      </c>
      <c r="BJ10" s="14">
        <f t="shared" si="5"/>
        <v>0</v>
      </c>
      <c r="BK10" s="14">
        <f t="shared" si="5"/>
        <v>0</v>
      </c>
      <c r="BL10" s="14">
        <f t="shared" si="5"/>
        <v>0</v>
      </c>
      <c r="BM10" s="14">
        <f t="shared" si="5"/>
        <v>0</v>
      </c>
      <c r="BN10" s="14">
        <f t="shared" si="5"/>
        <v>0</v>
      </c>
      <c r="BO10" s="14"/>
      <c r="BP10" s="14">
        <f t="shared" si="15"/>
        <v>0</v>
      </c>
      <c r="BQ10" s="14">
        <f t="shared" si="6"/>
        <v>0</v>
      </c>
      <c r="BR10" s="16">
        <f t="shared" si="7"/>
        <v>0</v>
      </c>
      <c r="BS10" s="14">
        <f t="shared" si="16"/>
        <v>0</v>
      </c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6">
        <f t="shared" si="8"/>
        <v>1</v>
      </c>
      <c r="CN10" s="14">
        <f t="shared" si="17"/>
        <v>15000000</v>
      </c>
      <c r="CO10" s="14">
        <f t="shared" si="9"/>
        <v>0</v>
      </c>
      <c r="CP10" s="14">
        <f t="shared" si="9"/>
        <v>0</v>
      </c>
      <c r="CQ10" s="14">
        <f t="shared" si="9"/>
        <v>0</v>
      </c>
      <c r="CR10" s="14">
        <f t="shared" si="9"/>
        <v>0</v>
      </c>
      <c r="CS10" s="14">
        <f t="shared" si="9"/>
        <v>15000000</v>
      </c>
      <c r="CT10" s="14">
        <f t="shared" si="9"/>
        <v>0</v>
      </c>
      <c r="CU10" s="14">
        <f t="shared" si="9"/>
        <v>0</v>
      </c>
      <c r="CV10" s="14">
        <f t="shared" si="10"/>
        <v>0</v>
      </c>
      <c r="CW10" s="14">
        <f t="shared" si="10"/>
        <v>0</v>
      </c>
      <c r="CX10" s="14">
        <f t="shared" si="10"/>
        <v>0</v>
      </c>
      <c r="CY10" s="14">
        <f t="shared" si="11"/>
        <v>0</v>
      </c>
      <c r="CZ10" s="14">
        <f t="shared" si="11"/>
        <v>0</v>
      </c>
      <c r="DA10" s="14">
        <f t="shared" si="11"/>
        <v>0</v>
      </c>
      <c r="DB10" s="14">
        <f t="shared" si="12"/>
        <v>0</v>
      </c>
      <c r="DC10" s="14">
        <f t="shared" si="12"/>
        <v>0</v>
      </c>
      <c r="DD10" s="14">
        <f t="shared" si="12"/>
        <v>0</v>
      </c>
      <c r="DE10" s="14">
        <f t="shared" si="12"/>
        <v>0</v>
      </c>
      <c r="DF10" s="14">
        <f t="shared" si="12"/>
        <v>0</v>
      </c>
      <c r="DG10" s="14">
        <f t="shared" si="12"/>
        <v>0</v>
      </c>
    </row>
    <row r="11" spans="1:111" ht="63" customHeight="1" x14ac:dyDescent="0.25">
      <c r="A11" s="149"/>
      <c r="B11" s="182"/>
      <c r="C11" s="10" t="s">
        <v>51</v>
      </c>
      <c r="D11" s="11" t="s">
        <v>52</v>
      </c>
      <c r="E11" s="12">
        <v>310</v>
      </c>
      <c r="F11" s="13" t="s">
        <v>34</v>
      </c>
      <c r="G11" s="14">
        <f t="shared" si="13"/>
        <v>50000000</v>
      </c>
      <c r="H11" s="14"/>
      <c r="I11" s="23"/>
      <c r="J11" s="14">
        <v>50000000</v>
      </c>
      <c r="K11" s="23"/>
      <c r="L11" s="23"/>
      <c r="M11" s="14"/>
      <c r="N11" s="23"/>
      <c r="O11" s="19"/>
      <c r="P11" s="19"/>
      <c r="Q11" s="19"/>
      <c r="R11" s="19"/>
      <c r="S11" s="19"/>
      <c r="T11" s="19"/>
      <c r="U11" s="14"/>
      <c r="V11" s="19"/>
      <c r="W11" s="19"/>
      <c r="X11" s="19"/>
      <c r="Y11" s="19"/>
      <c r="Z11" s="23"/>
      <c r="AA11" s="22"/>
      <c r="AB11" s="16">
        <f t="shared" si="0"/>
        <v>0</v>
      </c>
      <c r="AC11" s="14">
        <f t="shared" si="14"/>
        <v>0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6">
        <f t="shared" si="1"/>
        <v>1</v>
      </c>
      <c r="AX11" s="14">
        <f t="shared" si="2"/>
        <v>50000000</v>
      </c>
      <c r="AY11" s="14">
        <f t="shared" si="3"/>
        <v>0</v>
      </c>
      <c r="AZ11" s="14">
        <f t="shared" si="18"/>
        <v>0</v>
      </c>
      <c r="BA11" s="14">
        <f t="shared" si="4"/>
        <v>50000000</v>
      </c>
      <c r="BB11" s="14">
        <f t="shared" si="4"/>
        <v>0</v>
      </c>
      <c r="BC11" s="14">
        <f t="shared" si="5"/>
        <v>0</v>
      </c>
      <c r="BD11" s="14">
        <f t="shared" si="5"/>
        <v>0</v>
      </c>
      <c r="BE11" s="14">
        <f t="shared" si="5"/>
        <v>0</v>
      </c>
      <c r="BF11" s="14">
        <f t="shared" si="5"/>
        <v>0</v>
      </c>
      <c r="BG11" s="14">
        <f t="shared" si="5"/>
        <v>0</v>
      </c>
      <c r="BH11" s="14">
        <f t="shared" si="5"/>
        <v>0</v>
      </c>
      <c r="BI11" s="14">
        <f t="shared" si="5"/>
        <v>0</v>
      </c>
      <c r="BJ11" s="14">
        <f t="shared" si="5"/>
        <v>0</v>
      </c>
      <c r="BK11" s="14">
        <f t="shared" si="5"/>
        <v>0</v>
      </c>
      <c r="BL11" s="14">
        <f t="shared" si="5"/>
        <v>0</v>
      </c>
      <c r="BM11" s="14">
        <f t="shared" si="5"/>
        <v>0</v>
      </c>
      <c r="BN11" s="14">
        <f t="shared" si="5"/>
        <v>0</v>
      </c>
      <c r="BO11" s="14"/>
      <c r="BP11" s="14">
        <f t="shared" si="15"/>
        <v>0</v>
      </c>
      <c r="BQ11" s="14">
        <f t="shared" si="6"/>
        <v>0</v>
      </c>
      <c r="BR11" s="16">
        <f t="shared" si="7"/>
        <v>0</v>
      </c>
      <c r="BS11" s="14">
        <f t="shared" si="16"/>
        <v>0</v>
      </c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6">
        <f t="shared" si="8"/>
        <v>1</v>
      </c>
      <c r="CN11" s="14">
        <f t="shared" si="17"/>
        <v>50000000</v>
      </c>
      <c r="CO11" s="14">
        <f t="shared" si="9"/>
        <v>0</v>
      </c>
      <c r="CP11" s="14">
        <f t="shared" si="9"/>
        <v>0</v>
      </c>
      <c r="CQ11" s="14">
        <f t="shared" si="9"/>
        <v>50000000</v>
      </c>
      <c r="CR11" s="14">
        <f t="shared" si="9"/>
        <v>0</v>
      </c>
      <c r="CS11" s="14">
        <f t="shared" si="9"/>
        <v>0</v>
      </c>
      <c r="CT11" s="14">
        <f t="shared" si="9"/>
        <v>0</v>
      </c>
      <c r="CU11" s="14">
        <f t="shared" si="9"/>
        <v>0</v>
      </c>
      <c r="CV11" s="14">
        <f t="shared" si="10"/>
        <v>0</v>
      </c>
      <c r="CW11" s="14">
        <f t="shared" si="10"/>
        <v>0</v>
      </c>
      <c r="CX11" s="14">
        <f t="shared" si="10"/>
        <v>0</v>
      </c>
      <c r="CY11" s="14">
        <f t="shared" si="11"/>
        <v>0</v>
      </c>
      <c r="CZ11" s="14">
        <f t="shared" si="11"/>
        <v>0</v>
      </c>
      <c r="DA11" s="14">
        <f t="shared" si="11"/>
        <v>0</v>
      </c>
      <c r="DB11" s="14">
        <f t="shared" si="12"/>
        <v>0</v>
      </c>
      <c r="DC11" s="14">
        <f t="shared" si="12"/>
        <v>0</v>
      </c>
      <c r="DD11" s="14">
        <f t="shared" si="12"/>
        <v>0</v>
      </c>
      <c r="DE11" s="14">
        <f t="shared" si="12"/>
        <v>0</v>
      </c>
      <c r="DF11" s="14">
        <f t="shared" si="12"/>
        <v>0</v>
      </c>
      <c r="DG11" s="14">
        <f t="shared" si="12"/>
        <v>0</v>
      </c>
    </row>
    <row r="12" spans="1:111" ht="37.5" customHeight="1" x14ac:dyDescent="0.25">
      <c r="A12" s="149"/>
      <c r="B12" s="183"/>
      <c r="C12" s="10" t="s">
        <v>53</v>
      </c>
      <c r="D12" s="11" t="s">
        <v>54</v>
      </c>
      <c r="E12" s="12">
        <v>310</v>
      </c>
      <c r="F12" s="13" t="s">
        <v>34</v>
      </c>
      <c r="G12" s="14">
        <f>SUM(H12:Z12)</f>
        <v>10000000</v>
      </c>
      <c r="H12" s="14"/>
      <c r="I12" s="23"/>
      <c r="J12" s="14"/>
      <c r="K12" s="23"/>
      <c r="L12" s="14">
        <v>10000000</v>
      </c>
      <c r="M12" s="14"/>
      <c r="N12" s="23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23"/>
      <c r="AA12" s="22"/>
      <c r="AB12" s="16">
        <f t="shared" si="0"/>
        <v>0</v>
      </c>
      <c r="AC12" s="14">
        <f t="shared" si="14"/>
        <v>0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6">
        <f t="shared" si="1"/>
        <v>1</v>
      </c>
      <c r="AX12" s="14">
        <f>SUM(AY12:BQ12)</f>
        <v>10000000</v>
      </c>
      <c r="AY12" s="14">
        <f t="shared" si="3"/>
        <v>0</v>
      </c>
      <c r="AZ12" s="14">
        <f t="shared" si="18"/>
        <v>0</v>
      </c>
      <c r="BA12" s="14">
        <f t="shared" si="4"/>
        <v>0</v>
      </c>
      <c r="BB12" s="14">
        <f t="shared" si="4"/>
        <v>0</v>
      </c>
      <c r="BC12" s="14">
        <f t="shared" si="5"/>
        <v>10000000</v>
      </c>
      <c r="BD12" s="14">
        <f t="shared" si="5"/>
        <v>0</v>
      </c>
      <c r="BE12" s="14">
        <f t="shared" si="5"/>
        <v>0</v>
      </c>
      <c r="BF12" s="14">
        <f t="shared" si="5"/>
        <v>0</v>
      </c>
      <c r="BG12" s="14">
        <f t="shared" si="5"/>
        <v>0</v>
      </c>
      <c r="BH12" s="14">
        <f t="shared" si="5"/>
        <v>0</v>
      </c>
      <c r="BI12" s="14">
        <f t="shared" si="5"/>
        <v>0</v>
      </c>
      <c r="BJ12" s="14">
        <f t="shared" si="5"/>
        <v>0</v>
      </c>
      <c r="BK12" s="14">
        <f t="shared" si="5"/>
        <v>0</v>
      </c>
      <c r="BL12" s="14">
        <f t="shared" si="5"/>
        <v>0</v>
      </c>
      <c r="BM12" s="14">
        <f t="shared" si="5"/>
        <v>0</v>
      </c>
      <c r="BN12" s="14">
        <f t="shared" si="5"/>
        <v>0</v>
      </c>
      <c r="BO12" s="14"/>
      <c r="BP12" s="14">
        <f t="shared" si="15"/>
        <v>0</v>
      </c>
      <c r="BQ12" s="14">
        <f t="shared" si="6"/>
        <v>0</v>
      </c>
      <c r="BR12" s="16">
        <f t="shared" si="7"/>
        <v>0</v>
      </c>
      <c r="BS12" s="14">
        <f t="shared" si="16"/>
        <v>0</v>
      </c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6">
        <f t="shared" si="8"/>
        <v>1</v>
      </c>
      <c r="CN12" s="14">
        <f t="shared" si="17"/>
        <v>10000000</v>
      </c>
      <c r="CO12" s="14">
        <f t="shared" si="9"/>
        <v>0</v>
      </c>
      <c r="CP12" s="14">
        <f t="shared" si="9"/>
        <v>0</v>
      </c>
      <c r="CQ12" s="14">
        <f t="shared" si="9"/>
        <v>0</v>
      </c>
      <c r="CR12" s="14">
        <f t="shared" si="9"/>
        <v>0</v>
      </c>
      <c r="CS12" s="14">
        <f t="shared" si="9"/>
        <v>10000000</v>
      </c>
      <c r="CT12" s="14">
        <f t="shared" si="9"/>
        <v>0</v>
      </c>
      <c r="CU12" s="14">
        <f t="shared" si="9"/>
        <v>0</v>
      </c>
      <c r="CV12" s="14">
        <f t="shared" si="10"/>
        <v>0</v>
      </c>
      <c r="CW12" s="14">
        <f t="shared" si="10"/>
        <v>0</v>
      </c>
      <c r="CX12" s="14">
        <f t="shared" si="10"/>
        <v>0</v>
      </c>
      <c r="CY12" s="14">
        <f t="shared" si="11"/>
        <v>0</v>
      </c>
      <c r="CZ12" s="14">
        <f t="shared" si="11"/>
        <v>0</v>
      </c>
      <c r="DA12" s="14">
        <f t="shared" si="11"/>
        <v>0</v>
      </c>
      <c r="DB12" s="14">
        <f t="shared" si="12"/>
        <v>0</v>
      </c>
      <c r="DC12" s="14">
        <f t="shared" si="12"/>
        <v>0</v>
      </c>
      <c r="DD12" s="14">
        <f t="shared" si="12"/>
        <v>0</v>
      </c>
      <c r="DE12" s="14">
        <f t="shared" si="12"/>
        <v>0</v>
      </c>
      <c r="DF12" s="14">
        <f t="shared" si="12"/>
        <v>0</v>
      </c>
      <c r="DG12" s="14">
        <f t="shared" si="12"/>
        <v>0</v>
      </c>
    </row>
    <row r="13" spans="1:111" ht="105" customHeight="1" x14ac:dyDescent="0.25">
      <c r="A13" s="149"/>
      <c r="B13" s="21" t="s">
        <v>55</v>
      </c>
      <c r="C13" s="10" t="s">
        <v>56</v>
      </c>
      <c r="D13" s="11" t="s">
        <v>57</v>
      </c>
      <c r="E13" s="12">
        <v>510</v>
      </c>
      <c r="F13" s="13" t="s">
        <v>58</v>
      </c>
      <c r="G13" s="14">
        <f>SUM(H13:Z13)</f>
        <v>223801036</v>
      </c>
      <c r="H13" s="14"/>
      <c r="I13" s="14"/>
      <c r="J13" s="14"/>
      <c r="K13" s="14"/>
      <c r="L13" s="14">
        <v>160000000</v>
      </c>
      <c r="M13" s="14">
        <v>14004396</v>
      </c>
      <c r="N13" s="14"/>
      <c r="O13" s="14"/>
      <c r="P13" s="14"/>
      <c r="Q13" s="14"/>
      <c r="R13" s="14"/>
      <c r="S13" s="14"/>
      <c r="T13" s="14"/>
      <c r="U13" s="14">
        <v>1796640</v>
      </c>
      <c r="V13" s="14"/>
      <c r="W13" s="14"/>
      <c r="X13" s="14"/>
      <c r="Y13" s="14"/>
      <c r="Z13" s="14">
        <v>48000000</v>
      </c>
      <c r="AB13" s="16">
        <f t="shared" si="0"/>
        <v>0.98228135994866439</v>
      </c>
      <c r="AC13" s="14">
        <f t="shared" si="14"/>
        <v>219835586</v>
      </c>
      <c r="AD13" s="14"/>
      <c r="AE13" s="14"/>
      <c r="AF13" s="14"/>
      <c r="AG13" s="14"/>
      <c r="AH13" s="14">
        <v>160000000</v>
      </c>
      <c r="AI13" s="14">
        <f>+'[3]FEBRERO 2016'!$P$697</f>
        <v>14004396</v>
      </c>
      <c r="AJ13" s="14"/>
      <c r="AK13" s="14"/>
      <c r="AL13" s="14"/>
      <c r="AM13" s="14"/>
      <c r="AN13" s="14"/>
      <c r="AO13" s="14"/>
      <c r="AP13" s="14"/>
      <c r="AQ13" s="14">
        <f>+'[3]FEBRERO 2016'!$X$699</f>
        <v>1796640</v>
      </c>
      <c r="AR13" s="14"/>
      <c r="AS13" s="14"/>
      <c r="AT13" s="14"/>
      <c r="AU13" s="14"/>
      <c r="AV13" s="14">
        <f>+'[1]MARZO 2016 ULTIMO'!$AF$896</f>
        <v>44034550</v>
      </c>
      <c r="AW13" s="16">
        <f t="shared" si="1"/>
        <v>1.771864005133561E-2</v>
      </c>
      <c r="AX13" s="14">
        <f t="shared" ref="AX13:AX17" si="19">SUM(AY13:BQ13)</f>
        <v>3965450</v>
      </c>
      <c r="AY13" s="14">
        <f t="shared" si="3"/>
        <v>0</v>
      </c>
      <c r="AZ13" s="14">
        <f t="shared" si="18"/>
        <v>0</v>
      </c>
      <c r="BA13" s="14">
        <f t="shared" si="4"/>
        <v>0</v>
      </c>
      <c r="BB13" s="14">
        <f t="shared" si="4"/>
        <v>0</v>
      </c>
      <c r="BC13" s="14">
        <f t="shared" si="5"/>
        <v>0</v>
      </c>
      <c r="BD13" s="14">
        <f t="shared" si="5"/>
        <v>0</v>
      </c>
      <c r="BE13" s="14">
        <f t="shared" si="5"/>
        <v>0</v>
      </c>
      <c r="BF13" s="14">
        <f t="shared" si="5"/>
        <v>0</v>
      </c>
      <c r="BG13" s="14">
        <f t="shared" si="5"/>
        <v>0</v>
      </c>
      <c r="BH13" s="14">
        <f t="shared" si="5"/>
        <v>0</v>
      </c>
      <c r="BI13" s="14">
        <f t="shared" si="5"/>
        <v>0</v>
      </c>
      <c r="BJ13" s="14">
        <f t="shared" si="5"/>
        <v>0</v>
      </c>
      <c r="BK13" s="14">
        <f t="shared" si="5"/>
        <v>0</v>
      </c>
      <c r="BL13" s="14">
        <f t="shared" si="5"/>
        <v>0</v>
      </c>
      <c r="BM13" s="14">
        <f t="shared" si="5"/>
        <v>0</v>
      </c>
      <c r="BN13" s="14">
        <f t="shared" si="5"/>
        <v>0</v>
      </c>
      <c r="BO13" s="14"/>
      <c r="BP13" s="14">
        <f t="shared" si="15"/>
        <v>0</v>
      </c>
      <c r="BQ13" s="14">
        <f t="shared" si="6"/>
        <v>3965450</v>
      </c>
      <c r="BR13" s="16">
        <f t="shared" si="7"/>
        <v>0.64947456275403481</v>
      </c>
      <c r="BS13" s="14">
        <f t="shared" si="16"/>
        <v>145353080</v>
      </c>
      <c r="BT13" s="14"/>
      <c r="BU13" s="14"/>
      <c r="BV13" s="14"/>
      <c r="BW13" s="14"/>
      <c r="BX13" s="14">
        <f>+'[1]MARZO 2016 ULTIMO'!$H$897+'[1]MARZO 2016 ULTIMO'!$H$899+'[1]MARZO 2016 ULTIMO'!$H$901+'[1]MARZO 2016 ULTIMO'!$H$903+'[1]MARZO 2016 ULTIMO'!$H$909+'[1]MARZO 2016 ULTIMO'!$H$911+'[1]MARZO 2016 ULTIMO'!$H$925+'[1]MARZO 2016 ULTIMO'!$H$931</f>
        <v>93599986</v>
      </c>
      <c r="BY13" s="14">
        <f>+'[1]MARZO 2016 ULTIMO'!$H$933</f>
        <v>14004396</v>
      </c>
      <c r="BZ13" s="14"/>
      <c r="CA13" s="14"/>
      <c r="CB13" s="14"/>
      <c r="CC13" s="14"/>
      <c r="CD13" s="14"/>
      <c r="CE13" s="14"/>
      <c r="CF13" s="14"/>
      <c r="CG13" s="14">
        <f>+'[1]MARZO 2016 ULTIMO'!$H$935</f>
        <v>1796640</v>
      </c>
      <c r="CH13" s="14"/>
      <c r="CI13" s="14"/>
      <c r="CJ13" s="14"/>
      <c r="CK13" s="14"/>
      <c r="CL13" s="14">
        <f>+'[1]MARZO 2016 ULTIMO'!$H$905+'[1]MARZO 2016 ULTIMO'!$H$913+'[1]MARZO 2016 ULTIMO'!$H$916+'[1]MARZO 2016 ULTIMO'!$H$920+'[1]MARZO 2016 ULTIMO'!$H$922+'[1]MARZO 2016 ULTIMO'!$H$924+'[1]MARZO 2016 ULTIMO'!$H$928+'[1]MARZO 2016 ULTIMO'!$H$929+'[1]MARZO 2016 ULTIMO'!$H$937+'[1]MARZO 2016 ULTIMO'!$H$939</f>
        <v>35952058</v>
      </c>
      <c r="CM13" s="16">
        <f t="shared" si="8"/>
        <v>0.35052543724596519</v>
      </c>
      <c r="CN13" s="14">
        <f t="shared" si="17"/>
        <v>78447956</v>
      </c>
      <c r="CO13" s="14">
        <f t="shared" si="9"/>
        <v>0</v>
      </c>
      <c r="CP13" s="14">
        <f t="shared" si="9"/>
        <v>0</v>
      </c>
      <c r="CQ13" s="14">
        <f t="shared" si="9"/>
        <v>0</v>
      </c>
      <c r="CR13" s="14">
        <f t="shared" si="9"/>
        <v>0</v>
      </c>
      <c r="CS13" s="14">
        <f t="shared" si="9"/>
        <v>66400014</v>
      </c>
      <c r="CT13" s="14">
        <f t="shared" si="9"/>
        <v>0</v>
      </c>
      <c r="CU13" s="14">
        <f t="shared" si="9"/>
        <v>0</v>
      </c>
      <c r="CV13" s="14">
        <f t="shared" si="10"/>
        <v>0</v>
      </c>
      <c r="CW13" s="14">
        <f t="shared" si="10"/>
        <v>0</v>
      </c>
      <c r="CX13" s="14">
        <f t="shared" si="10"/>
        <v>0</v>
      </c>
      <c r="CY13" s="14">
        <f t="shared" si="11"/>
        <v>0</v>
      </c>
      <c r="CZ13" s="14">
        <f t="shared" si="11"/>
        <v>0</v>
      </c>
      <c r="DA13" s="14">
        <f t="shared" si="11"/>
        <v>0</v>
      </c>
      <c r="DB13" s="14">
        <f t="shared" si="12"/>
        <v>0</v>
      </c>
      <c r="DC13" s="14">
        <f t="shared" si="12"/>
        <v>0</v>
      </c>
      <c r="DD13" s="14">
        <f t="shared" si="12"/>
        <v>0</v>
      </c>
      <c r="DE13" s="14">
        <f t="shared" si="12"/>
        <v>0</v>
      </c>
      <c r="DF13" s="14">
        <f t="shared" si="12"/>
        <v>0</v>
      </c>
      <c r="DG13" s="14">
        <f t="shared" si="12"/>
        <v>12047942</v>
      </c>
    </row>
    <row r="14" spans="1:111" ht="54.75" customHeight="1" x14ac:dyDescent="0.25">
      <c r="A14" s="149"/>
      <c r="B14" s="181" t="s">
        <v>59</v>
      </c>
      <c r="C14" s="10" t="s">
        <v>60</v>
      </c>
      <c r="D14" s="11" t="s">
        <v>61</v>
      </c>
      <c r="E14" s="12">
        <v>510</v>
      </c>
      <c r="F14" s="13" t="s">
        <v>34</v>
      </c>
      <c r="G14" s="14">
        <f t="shared" ref="G14:G78" si="20">SUM(H14:Z14)</f>
        <v>65000000</v>
      </c>
      <c r="H14" s="14"/>
      <c r="I14" s="14"/>
      <c r="J14" s="14"/>
      <c r="K14" s="14"/>
      <c r="L14" s="14">
        <v>65000000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B14" s="16">
        <f t="shared" si="0"/>
        <v>0.49674892307692309</v>
      </c>
      <c r="AC14" s="14">
        <f t="shared" si="14"/>
        <v>32288680</v>
      </c>
      <c r="AD14" s="14"/>
      <c r="AE14" s="14"/>
      <c r="AF14" s="14"/>
      <c r="AG14" s="14"/>
      <c r="AH14" s="14">
        <f>+'[4]MARZO 2016 ULTIMO'!$O$944</f>
        <v>32288680</v>
      </c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6">
        <f t="shared" si="1"/>
        <v>0.50325107692307691</v>
      </c>
      <c r="AX14" s="14">
        <f t="shared" si="19"/>
        <v>32711320</v>
      </c>
      <c r="AY14" s="14">
        <f t="shared" si="3"/>
        <v>0</v>
      </c>
      <c r="AZ14" s="14">
        <f t="shared" si="18"/>
        <v>0</v>
      </c>
      <c r="BA14" s="14">
        <f t="shared" si="4"/>
        <v>0</v>
      </c>
      <c r="BB14" s="14">
        <f t="shared" si="4"/>
        <v>0</v>
      </c>
      <c r="BC14" s="14">
        <f t="shared" si="5"/>
        <v>32711320</v>
      </c>
      <c r="BD14" s="14">
        <f t="shared" si="5"/>
        <v>0</v>
      </c>
      <c r="BE14" s="14">
        <f t="shared" si="5"/>
        <v>0</v>
      </c>
      <c r="BF14" s="14">
        <f t="shared" si="5"/>
        <v>0</v>
      </c>
      <c r="BG14" s="14">
        <f t="shared" si="5"/>
        <v>0</v>
      </c>
      <c r="BH14" s="14">
        <f t="shared" si="5"/>
        <v>0</v>
      </c>
      <c r="BI14" s="14">
        <f t="shared" si="5"/>
        <v>0</v>
      </c>
      <c r="BJ14" s="14">
        <f t="shared" si="5"/>
        <v>0</v>
      </c>
      <c r="BK14" s="14">
        <f t="shared" si="5"/>
        <v>0</v>
      </c>
      <c r="BL14" s="14">
        <f t="shared" si="5"/>
        <v>0</v>
      </c>
      <c r="BM14" s="14">
        <f t="shared" si="5"/>
        <v>0</v>
      </c>
      <c r="BN14" s="14">
        <f t="shared" si="5"/>
        <v>0</v>
      </c>
      <c r="BO14" s="14">
        <f>+X14-AT14</f>
        <v>0</v>
      </c>
      <c r="BP14" s="14">
        <f t="shared" si="15"/>
        <v>0</v>
      </c>
      <c r="BQ14" s="14">
        <f t="shared" si="6"/>
        <v>0</v>
      </c>
      <c r="BR14" s="16">
        <f t="shared" si="7"/>
        <v>0.36820661538461541</v>
      </c>
      <c r="BS14" s="14">
        <f t="shared" si="16"/>
        <v>23933430</v>
      </c>
      <c r="BT14" s="14"/>
      <c r="BU14" s="14"/>
      <c r="BV14" s="14"/>
      <c r="BW14" s="14"/>
      <c r="BX14" s="14">
        <f>+'[4]MARZO 2016 ULTIMO'!$H$942</f>
        <v>23933430</v>
      </c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6">
        <f t="shared" si="8"/>
        <v>0.63179338461538459</v>
      </c>
      <c r="CN14" s="14">
        <f t="shared" si="17"/>
        <v>41066570</v>
      </c>
      <c r="CO14" s="14">
        <f t="shared" si="9"/>
        <v>0</v>
      </c>
      <c r="CP14" s="14">
        <f t="shared" si="9"/>
        <v>0</v>
      </c>
      <c r="CQ14" s="14">
        <f t="shared" si="9"/>
        <v>0</v>
      </c>
      <c r="CR14" s="14">
        <f t="shared" si="9"/>
        <v>0</v>
      </c>
      <c r="CS14" s="14">
        <f t="shared" si="9"/>
        <v>41066570</v>
      </c>
      <c r="CT14" s="14">
        <f t="shared" si="9"/>
        <v>0</v>
      </c>
      <c r="CU14" s="14">
        <f t="shared" si="9"/>
        <v>0</v>
      </c>
      <c r="CV14" s="14">
        <f t="shared" si="10"/>
        <v>0</v>
      </c>
      <c r="CW14" s="14">
        <f t="shared" si="10"/>
        <v>0</v>
      </c>
      <c r="CX14" s="14">
        <f t="shared" si="10"/>
        <v>0</v>
      </c>
      <c r="CY14" s="14">
        <f t="shared" si="11"/>
        <v>0</v>
      </c>
      <c r="CZ14" s="14">
        <f t="shared" si="11"/>
        <v>0</v>
      </c>
      <c r="DA14" s="14">
        <f t="shared" si="11"/>
        <v>0</v>
      </c>
      <c r="DB14" s="14">
        <f t="shared" si="12"/>
        <v>0</v>
      </c>
      <c r="DC14" s="14">
        <f t="shared" si="12"/>
        <v>0</v>
      </c>
      <c r="DD14" s="14">
        <f t="shared" si="12"/>
        <v>0</v>
      </c>
      <c r="DE14" s="14">
        <f t="shared" si="12"/>
        <v>0</v>
      </c>
      <c r="DF14" s="14">
        <f t="shared" si="12"/>
        <v>0</v>
      </c>
      <c r="DG14" s="14">
        <f t="shared" si="12"/>
        <v>0</v>
      </c>
    </row>
    <row r="15" spans="1:111" ht="49.5" customHeight="1" x14ac:dyDescent="0.25">
      <c r="A15" s="149"/>
      <c r="B15" s="182"/>
      <c r="C15" s="10" t="s">
        <v>62</v>
      </c>
      <c r="D15" s="11" t="s">
        <v>63</v>
      </c>
      <c r="E15" s="12">
        <v>510</v>
      </c>
      <c r="F15" s="13" t="s">
        <v>34</v>
      </c>
      <c r="G15" s="14">
        <f t="shared" si="20"/>
        <v>32000000</v>
      </c>
      <c r="H15" s="14"/>
      <c r="I15" s="14"/>
      <c r="J15" s="14"/>
      <c r="K15" s="14"/>
      <c r="L15" s="14">
        <v>1568554</v>
      </c>
      <c r="M15" s="14"/>
      <c r="N15" s="14"/>
      <c r="O15" s="14"/>
      <c r="P15" s="14"/>
      <c r="Q15" s="14"/>
      <c r="R15" s="14"/>
      <c r="S15" s="14"/>
      <c r="T15" s="14">
        <v>30431446</v>
      </c>
      <c r="U15" s="14"/>
      <c r="V15" s="14"/>
      <c r="W15" s="14"/>
      <c r="X15" s="14"/>
      <c r="Y15" s="14"/>
      <c r="Z15" s="14"/>
      <c r="AB15" s="16">
        <f t="shared" si="0"/>
        <v>0.65906246874999996</v>
      </c>
      <c r="AC15" s="14">
        <f t="shared" si="14"/>
        <v>21089999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>
        <f>+'[2]ENERO 2016'!$W$559</f>
        <v>21089999</v>
      </c>
      <c r="AQ15" s="14"/>
      <c r="AR15" s="14"/>
      <c r="AS15" s="14"/>
      <c r="AT15" s="14"/>
      <c r="AU15" s="14"/>
      <c r="AV15" s="14"/>
      <c r="AW15" s="16">
        <f t="shared" si="1"/>
        <v>0.34093753125000004</v>
      </c>
      <c r="AX15" s="14">
        <f t="shared" si="19"/>
        <v>10910001</v>
      </c>
      <c r="AY15" s="14">
        <f t="shared" si="3"/>
        <v>0</v>
      </c>
      <c r="AZ15" s="14">
        <f t="shared" si="18"/>
        <v>0</v>
      </c>
      <c r="BA15" s="14">
        <f t="shared" si="4"/>
        <v>0</v>
      </c>
      <c r="BB15" s="14">
        <f t="shared" si="4"/>
        <v>0</v>
      </c>
      <c r="BC15" s="14">
        <f t="shared" si="5"/>
        <v>1568554</v>
      </c>
      <c r="BD15" s="14">
        <f t="shared" si="5"/>
        <v>0</v>
      </c>
      <c r="BE15" s="14">
        <f t="shared" si="5"/>
        <v>0</v>
      </c>
      <c r="BF15" s="14">
        <f t="shared" si="5"/>
        <v>0</v>
      </c>
      <c r="BG15" s="14">
        <f t="shared" si="5"/>
        <v>0</v>
      </c>
      <c r="BH15" s="14">
        <f t="shared" si="5"/>
        <v>0</v>
      </c>
      <c r="BI15" s="14">
        <f t="shared" si="5"/>
        <v>0</v>
      </c>
      <c r="BJ15" s="14">
        <f t="shared" si="5"/>
        <v>0</v>
      </c>
      <c r="BK15" s="14">
        <f t="shared" si="5"/>
        <v>9341447</v>
      </c>
      <c r="BL15" s="14">
        <f t="shared" si="5"/>
        <v>0</v>
      </c>
      <c r="BM15" s="14">
        <f t="shared" si="5"/>
        <v>0</v>
      </c>
      <c r="BN15" s="14">
        <f t="shared" si="5"/>
        <v>0</v>
      </c>
      <c r="BO15" s="14"/>
      <c r="BP15" s="14">
        <f t="shared" si="15"/>
        <v>0</v>
      </c>
      <c r="BQ15" s="14">
        <f t="shared" si="6"/>
        <v>0</v>
      </c>
      <c r="BR15" s="16">
        <f t="shared" si="7"/>
        <v>0.65873334375000003</v>
      </c>
      <c r="BS15" s="14">
        <f t="shared" si="16"/>
        <v>21079467</v>
      </c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>
        <f>+'[2]ENERO 2016'!$H$557</f>
        <v>21079467</v>
      </c>
      <c r="CG15" s="14"/>
      <c r="CH15" s="14"/>
      <c r="CI15" s="14"/>
      <c r="CJ15" s="14"/>
      <c r="CK15" s="14"/>
      <c r="CL15" s="14"/>
      <c r="CM15" s="16">
        <f t="shared" si="8"/>
        <v>0.34126665624999997</v>
      </c>
      <c r="CN15" s="14">
        <f t="shared" si="17"/>
        <v>10920533</v>
      </c>
      <c r="CO15" s="14">
        <f t="shared" si="9"/>
        <v>0</v>
      </c>
      <c r="CP15" s="14">
        <f t="shared" si="9"/>
        <v>0</v>
      </c>
      <c r="CQ15" s="14">
        <f t="shared" si="9"/>
        <v>0</v>
      </c>
      <c r="CR15" s="14">
        <f t="shared" si="9"/>
        <v>0</v>
      </c>
      <c r="CS15" s="14">
        <f t="shared" si="9"/>
        <v>1568554</v>
      </c>
      <c r="CT15" s="14">
        <f t="shared" si="9"/>
        <v>0</v>
      </c>
      <c r="CU15" s="14">
        <f t="shared" si="9"/>
        <v>0</v>
      </c>
      <c r="CV15" s="14">
        <f t="shared" si="10"/>
        <v>0</v>
      </c>
      <c r="CW15" s="14">
        <f t="shared" si="10"/>
        <v>0</v>
      </c>
      <c r="CX15" s="14">
        <f t="shared" si="10"/>
        <v>0</v>
      </c>
      <c r="CY15" s="14">
        <f t="shared" si="11"/>
        <v>0</v>
      </c>
      <c r="CZ15" s="14">
        <f t="shared" si="11"/>
        <v>0</v>
      </c>
      <c r="DA15" s="14">
        <f t="shared" si="11"/>
        <v>9351979</v>
      </c>
      <c r="DB15" s="14">
        <f t="shared" si="12"/>
        <v>0</v>
      </c>
      <c r="DC15" s="14">
        <f t="shared" si="12"/>
        <v>0</v>
      </c>
      <c r="DD15" s="14">
        <f t="shared" si="12"/>
        <v>0</v>
      </c>
      <c r="DE15" s="14">
        <f t="shared" si="12"/>
        <v>0</v>
      </c>
      <c r="DF15" s="14">
        <f t="shared" si="12"/>
        <v>0</v>
      </c>
      <c r="DG15" s="14">
        <f t="shared" si="12"/>
        <v>0</v>
      </c>
    </row>
    <row r="16" spans="1:111" ht="37.5" customHeight="1" x14ac:dyDescent="0.25">
      <c r="A16" s="149"/>
      <c r="B16" s="183"/>
      <c r="C16" s="10" t="s">
        <v>64</v>
      </c>
      <c r="D16" s="11" t="s">
        <v>65</v>
      </c>
      <c r="E16" s="12">
        <v>510</v>
      </c>
      <c r="F16" s="13" t="s">
        <v>66</v>
      </c>
      <c r="G16" s="14">
        <f t="shared" si="20"/>
        <v>4000000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>
        <v>4000000</v>
      </c>
      <c r="AB16" s="16">
        <f t="shared" si="0"/>
        <v>0</v>
      </c>
      <c r="AC16" s="14">
        <f t="shared" si="14"/>
        <v>0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6">
        <f t="shared" si="1"/>
        <v>1</v>
      </c>
      <c r="AX16" s="14">
        <f t="shared" si="19"/>
        <v>4000000</v>
      </c>
      <c r="AY16" s="14">
        <f t="shared" si="3"/>
        <v>0</v>
      </c>
      <c r="AZ16" s="14">
        <f t="shared" si="18"/>
        <v>0</v>
      </c>
      <c r="BA16" s="14">
        <f t="shared" si="4"/>
        <v>0</v>
      </c>
      <c r="BB16" s="14">
        <f t="shared" si="4"/>
        <v>0</v>
      </c>
      <c r="BC16" s="14">
        <f t="shared" si="5"/>
        <v>0</v>
      </c>
      <c r="BD16" s="14">
        <f t="shared" si="5"/>
        <v>0</v>
      </c>
      <c r="BE16" s="14">
        <f t="shared" si="5"/>
        <v>0</v>
      </c>
      <c r="BF16" s="14">
        <f t="shared" si="5"/>
        <v>0</v>
      </c>
      <c r="BG16" s="14">
        <f t="shared" si="5"/>
        <v>0</v>
      </c>
      <c r="BH16" s="14">
        <f t="shared" si="5"/>
        <v>0</v>
      </c>
      <c r="BI16" s="14">
        <f t="shared" si="5"/>
        <v>0</v>
      </c>
      <c r="BJ16" s="14">
        <f t="shared" si="5"/>
        <v>0</v>
      </c>
      <c r="BK16" s="14">
        <f t="shared" si="5"/>
        <v>0</v>
      </c>
      <c r="BL16" s="14">
        <f t="shared" si="5"/>
        <v>0</v>
      </c>
      <c r="BM16" s="14">
        <f t="shared" si="5"/>
        <v>0</v>
      </c>
      <c r="BN16" s="14">
        <f t="shared" si="5"/>
        <v>0</v>
      </c>
      <c r="BO16" s="14"/>
      <c r="BP16" s="14">
        <f t="shared" si="15"/>
        <v>0</v>
      </c>
      <c r="BQ16" s="14">
        <f t="shared" si="6"/>
        <v>4000000</v>
      </c>
      <c r="BR16" s="16">
        <f t="shared" si="7"/>
        <v>0</v>
      </c>
      <c r="BS16" s="14">
        <f t="shared" si="16"/>
        <v>0</v>
      </c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6">
        <f t="shared" si="8"/>
        <v>1</v>
      </c>
      <c r="CN16" s="14">
        <f t="shared" si="17"/>
        <v>4000000</v>
      </c>
      <c r="CO16" s="14">
        <f t="shared" si="9"/>
        <v>0</v>
      </c>
      <c r="CP16" s="14">
        <f t="shared" si="9"/>
        <v>0</v>
      </c>
      <c r="CQ16" s="14">
        <f t="shared" si="9"/>
        <v>0</v>
      </c>
      <c r="CR16" s="14">
        <f t="shared" si="9"/>
        <v>0</v>
      </c>
      <c r="CS16" s="14">
        <f t="shared" si="9"/>
        <v>0</v>
      </c>
      <c r="CT16" s="14">
        <f t="shared" si="9"/>
        <v>0</v>
      </c>
      <c r="CU16" s="14">
        <f t="shared" si="9"/>
        <v>0</v>
      </c>
      <c r="CV16" s="14">
        <f t="shared" si="10"/>
        <v>0</v>
      </c>
      <c r="CW16" s="14">
        <f t="shared" si="10"/>
        <v>0</v>
      </c>
      <c r="CX16" s="14">
        <f t="shared" si="10"/>
        <v>0</v>
      </c>
      <c r="CY16" s="14">
        <f t="shared" si="11"/>
        <v>0</v>
      </c>
      <c r="CZ16" s="14">
        <f t="shared" si="11"/>
        <v>0</v>
      </c>
      <c r="DA16" s="14">
        <f t="shared" si="11"/>
        <v>0</v>
      </c>
      <c r="DB16" s="14">
        <f t="shared" si="12"/>
        <v>0</v>
      </c>
      <c r="DC16" s="14">
        <f t="shared" si="12"/>
        <v>0</v>
      </c>
      <c r="DD16" s="14">
        <f t="shared" si="12"/>
        <v>0</v>
      </c>
      <c r="DE16" s="14">
        <f t="shared" si="12"/>
        <v>0</v>
      </c>
      <c r="DF16" s="14">
        <f t="shared" si="12"/>
        <v>0</v>
      </c>
      <c r="DG16" s="14">
        <f t="shared" si="12"/>
        <v>4000000</v>
      </c>
    </row>
    <row r="17" spans="1:111" ht="61.5" customHeight="1" x14ac:dyDescent="0.25">
      <c r="A17" s="149"/>
      <c r="B17" s="138" t="s">
        <v>67</v>
      </c>
      <c r="C17" s="10" t="s">
        <v>68</v>
      </c>
      <c r="D17" s="11" t="s">
        <v>61</v>
      </c>
      <c r="E17" s="12">
        <v>510</v>
      </c>
      <c r="F17" s="13" t="s">
        <v>34</v>
      </c>
      <c r="G17" s="14">
        <f t="shared" si="20"/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B17" s="16"/>
      <c r="AC17" s="14">
        <f t="shared" si="14"/>
        <v>0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6">
        <f t="shared" si="1"/>
        <v>1</v>
      </c>
      <c r="AX17" s="14">
        <f t="shared" si="19"/>
        <v>0</v>
      </c>
      <c r="AY17" s="14">
        <f t="shared" si="3"/>
        <v>0</v>
      </c>
      <c r="AZ17" s="14">
        <f t="shared" si="3"/>
        <v>0</v>
      </c>
      <c r="BA17" s="14">
        <f t="shared" si="3"/>
        <v>0</v>
      </c>
      <c r="BB17" s="14">
        <f t="shared" si="3"/>
        <v>0</v>
      </c>
      <c r="BC17" s="14">
        <f t="shared" si="3"/>
        <v>0</v>
      </c>
      <c r="BD17" s="14">
        <f t="shared" si="3"/>
        <v>0</v>
      </c>
      <c r="BE17" s="14">
        <f t="shared" si="3"/>
        <v>0</v>
      </c>
      <c r="BF17" s="14">
        <f t="shared" si="3"/>
        <v>0</v>
      </c>
      <c r="BG17" s="14">
        <f t="shared" si="3"/>
        <v>0</v>
      </c>
      <c r="BH17" s="14">
        <f t="shared" si="3"/>
        <v>0</v>
      </c>
      <c r="BI17" s="14">
        <f t="shared" si="3"/>
        <v>0</v>
      </c>
      <c r="BJ17" s="14">
        <f t="shared" si="3"/>
        <v>0</v>
      </c>
      <c r="BK17" s="14">
        <f t="shared" si="3"/>
        <v>0</v>
      </c>
      <c r="BL17" s="14">
        <f t="shared" si="3"/>
        <v>0</v>
      </c>
      <c r="BM17" s="14">
        <f t="shared" si="3"/>
        <v>0</v>
      </c>
      <c r="BN17" s="14">
        <f t="shared" si="3"/>
        <v>0</v>
      </c>
      <c r="BO17" s="14">
        <f t="shared" ref="BO17:BQ17" si="21">+X17</f>
        <v>0</v>
      </c>
      <c r="BP17" s="14">
        <f t="shared" si="21"/>
        <v>0</v>
      </c>
      <c r="BQ17" s="14">
        <f t="shared" si="21"/>
        <v>0</v>
      </c>
      <c r="BR17" s="16"/>
      <c r="BS17" s="14">
        <f t="shared" si="16"/>
        <v>0</v>
      </c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6"/>
      <c r="CN17" s="14">
        <f t="shared" si="17"/>
        <v>0</v>
      </c>
      <c r="CO17" s="14">
        <f t="shared" si="9"/>
        <v>0</v>
      </c>
      <c r="CP17" s="14">
        <f t="shared" si="9"/>
        <v>0</v>
      </c>
      <c r="CQ17" s="14">
        <f t="shared" si="9"/>
        <v>0</v>
      </c>
      <c r="CR17" s="14">
        <f t="shared" si="9"/>
        <v>0</v>
      </c>
      <c r="CS17" s="14">
        <f t="shared" si="9"/>
        <v>0</v>
      </c>
      <c r="CT17" s="14">
        <f t="shared" si="9"/>
        <v>0</v>
      </c>
      <c r="CU17" s="14">
        <f t="shared" si="9"/>
        <v>0</v>
      </c>
      <c r="CV17" s="14">
        <f t="shared" si="9"/>
        <v>0</v>
      </c>
      <c r="CW17" s="14">
        <f t="shared" si="9"/>
        <v>0</v>
      </c>
      <c r="CX17" s="14">
        <f t="shared" si="9"/>
        <v>0</v>
      </c>
      <c r="CY17" s="14">
        <f t="shared" si="11"/>
        <v>0</v>
      </c>
      <c r="CZ17" s="14">
        <f t="shared" si="11"/>
        <v>0</v>
      </c>
      <c r="DA17" s="14">
        <f t="shared" si="11"/>
        <v>0</v>
      </c>
      <c r="DB17" s="14">
        <f t="shared" si="11"/>
        <v>0</v>
      </c>
      <c r="DC17" s="14">
        <f t="shared" si="11"/>
        <v>0</v>
      </c>
      <c r="DD17" s="14">
        <f t="shared" si="11"/>
        <v>0</v>
      </c>
      <c r="DE17" s="14">
        <f t="shared" si="11"/>
        <v>0</v>
      </c>
      <c r="DF17" s="14">
        <f t="shared" si="11"/>
        <v>0</v>
      </c>
      <c r="DG17" s="14">
        <f t="shared" si="11"/>
        <v>0</v>
      </c>
    </row>
    <row r="18" spans="1:111" ht="48" customHeight="1" x14ac:dyDescent="0.25">
      <c r="A18" s="149"/>
      <c r="B18" s="181" t="s">
        <v>69</v>
      </c>
      <c r="C18" s="10" t="s">
        <v>70</v>
      </c>
      <c r="D18" s="11" t="s">
        <v>71</v>
      </c>
      <c r="E18" s="12">
        <v>510</v>
      </c>
      <c r="F18" s="13" t="s">
        <v>34</v>
      </c>
      <c r="G18" s="14">
        <f t="shared" si="20"/>
        <v>17000000</v>
      </c>
      <c r="H18" s="14"/>
      <c r="I18" s="14"/>
      <c r="J18" s="14"/>
      <c r="K18" s="14"/>
      <c r="L18" s="14">
        <v>17000000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B18" s="16">
        <f t="shared" si="0"/>
        <v>0</v>
      </c>
      <c r="AC18" s="14">
        <f t="shared" si="14"/>
        <v>0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6">
        <f t="shared" si="1"/>
        <v>1</v>
      </c>
      <c r="AX18" s="14">
        <f>SUM(AY18:BQ18)</f>
        <v>17000000</v>
      </c>
      <c r="AY18" s="14">
        <f t="shared" si="3"/>
        <v>0</v>
      </c>
      <c r="AZ18" s="14">
        <f t="shared" si="18"/>
        <v>0</v>
      </c>
      <c r="BA18" s="14">
        <f>J18-AF18</f>
        <v>0</v>
      </c>
      <c r="BB18" s="14">
        <f>K18-AG18</f>
        <v>0</v>
      </c>
      <c r="BC18" s="14">
        <f t="shared" ref="BC18:BN19" si="22">+L18-AH18</f>
        <v>17000000</v>
      </c>
      <c r="BD18" s="14">
        <f t="shared" si="22"/>
        <v>0</v>
      </c>
      <c r="BE18" s="14">
        <f t="shared" si="22"/>
        <v>0</v>
      </c>
      <c r="BF18" s="14">
        <f t="shared" si="22"/>
        <v>0</v>
      </c>
      <c r="BG18" s="14">
        <f t="shared" si="22"/>
        <v>0</v>
      </c>
      <c r="BH18" s="14">
        <f t="shared" si="22"/>
        <v>0</v>
      </c>
      <c r="BI18" s="14">
        <f t="shared" si="22"/>
        <v>0</v>
      </c>
      <c r="BJ18" s="14">
        <f t="shared" si="22"/>
        <v>0</v>
      </c>
      <c r="BK18" s="14">
        <f t="shared" si="22"/>
        <v>0</v>
      </c>
      <c r="BL18" s="14">
        <f t="shared" si="22"/>
        <v>0</v>
      </c>
      <c r="BM18" s="14">
        <f t="shared" si="22"/>
        <v>0</v>
      </c>
      <c r="BN18" s="14">
        <f t="shared" si="22"/>
        <v>0</v>
      </c>
      <c r="BO18" s="14"/>
      <c r="BP18" s="14">
        <f t="shared" si="15"/>
        <v>0</v>
      </c>
      <c r="BQ18" s="14">
        <f t="shared" si="6"/>
        <v>0</v>
      </c>
      <c r="BR18" s="16">
        <f t="shared" si="7"/>
        <v>0</v>
      </c>
      <c r="BS18" s="14">
        <f t="shared" si="16"/>
        <v>0</v>
      </c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6">
        <f t="shared" si="8"/>
        <v>1</v>
      </c>
      <c r="CN18" s="14">
        <f t="shared" si="17"/>
        <v>17000000</v>
      </c>
      <c r="CO18" s="14">
        <f t="shared" si="9"/>
        <v>0</v>
      </c>
      <c r="CP18" s="14">
        <f t="shared" si="9"/>
        <v>0</v>
      </c>
      <c r="CQ18" s="14">
        <f t="shared" si="9"/>
        <v>0</v>
      </c>
      <c r="CR18" s="14">
        <f t="shared" si="9"/>
        <v>0</v>
      </c>
      <c r="CS18" s="14">
        <f t="shared" si="9"/>
        <v>17000000</v>
      </c>
      <c r="CT18" s="14">
        <f t="shared" si="9"/>
        <v>0</v>
      </c>
      <c r="CU18" s="14">
        <f t="shared" si="9"/>
        <v>0</v>
      </c>
      <c r="CV18" s="14">
        <f t="shared" ref="CV18:CX19" si="23">+O18-CA18</f>
        <v>0</v>
      </c>
      <c r="CW18" s="14">
        <f t="shared" si="23"/>
        <v>0</v>
      </c>
      <c r="CX18" s="14">
        <f t="shared" si="23"/>
        <v>0</v>
      </c>
      <c r="CY18" s="14">
        <f t="shared" si="11"/>
        <v>0</v>
      </c>
      <c r="CZ18" s="14">
        <f t="shared" si="11"/>
        <v>0</v>
      </c>
      <c r="DA18" s="14">
        <f t="shared" si="11"/>
        <v>0</v>
      </c>
      <c r="DB18" s="14">
        <f t="shared" ref="DB18:DG19" si="24">+U18-CG18</f>
        <v>0</v>
      </c>
      <c r="DC18" s="14">
        <f t="shared" si="24"/>
        <v>0</v>
      </c>
      <c r="DD18" s="14">
        <f t="shared" si="24"/>
        <v>0</v>
      </c>
      <c r="DE18" s="14">
        <f t="shared" si="24"/>
        <v>0</v>
      </c>
      <c r="DF18" s="14">
        <f t="shared" si="24"/>
        <v>0</v>
      </c>
      <c r="DG18" s="14">
        <f t="shared" si="24"/>
        <v>0</v>
      </c>
    </row>
    <row r="19" spans="1:111" ht="28.5" customHeight="1" x14ac:dyDescent="0.25">
      <c r="A19" s="150"/>
      <c r="B19" s="183"/>
      <c r="C19" s="10" t="s">
        <v>72</v>
      </c>
      <c r="D19" s="11" t="s">
        <v>73</v>
      </c>
      <c r="E19" s="12">
        <v>510</v>
      </c>
      <c r="F19" s="13" t="s">
        <v>74</v>
      </c>
      <c r="G19" s="14">
        <f t="shared" si="20"/>
        <v>61000000</v>
      </c>
      <c r="H19" s="14"/>
      <c r="I19" s="14"/>
      <c r="J19" s="14"/>
      <c r="K19" s="14"/>
      <c r="L19" s="14">
        <v>40000000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>
        <v>21000000</v>
      </c>
      <c r="AB19" s="16">
        <f t="shared" si="0"/>
        <v>0.63091540983606553</v>
      </c>
      <c r="AC19" s="14">
        <f t="shared" si="14"/>
        <v>38485840</v>
      </c>
      <c r="AD19" s="14"/>
      <c r="AE19" s="14"/>
      <c r="AF19" s="14"/>
      <c r="AG19" s="14"/>
      <c r="AH19" s="14">
        <f>+'[4]MARZO 2016 ULTIMO'!$O$979</f>
        <v>38485840</v>
      </c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6">
        <f t="shared" si="1"/>
        <v>0.36908459016393447</v>
      </c>
      <c r="AX19" s="14">
        <f>SUM(AY19:BQ19)</f>
        <v>22514160</v>
      </c>
      <c r="AY19" s="14">
        <f t="shared" si="3"/>
        <v>0</v>
      </c>
      <c r="AZ19" s="14">
        <f t="shared" si="18"/>
        <v>0</v>
      </c>
      <c r="BA19" s="14">
        <f>J19-AF19</f>
        <v>0</v>
      </c>
      <c r="BB19" s="14">
        <f>K19-AG19</f>
        <v>0</v>
      </c>
      <c r="BC19" s="14">
        <f t="shared" si="22"/>
        <v>1514160</v>
      </c>
      <c r="BD19" s="14">
        <f t="shared" si="22"/>
        <v>0</v>
      </c>
      <c r="BE19" s="14">
        <f t="shared" si="22"/>
        <v>0</v>
      </c>
      <c r="BF19" s="14">
        <f t="shared" si="22"/>
        <v>0</v>
      </c>
      <c r="BG19" s="14">
        <f t="shared" si="22"/>
        <v>0</v>
      </c>
      <c r="BH19" s="14">
        <f t="shared" si="22"/>
        <v>0</v>
      </c>
      <c r="BI19" s="14">
        <f t="shared" si="22"/>
        <v>0</v>
      </c>
      <c r="BJ19" s="14">
        <f t="shared" si="22"/>
        <v>0</v>
      </c>
      <c r="BK19" s="14">
        <f t="shared" si="22"/>
        <v>0</v>
      </c>
      <c r="BL19" s="14">
        <f t="shared" si="22"/>
        <v>0</v>
      </c>
      <c r="BM19" s="14">
        <f t="shared" si="22"/>
        <v>0</v>
      </c>
      <c r="BN19" s="14">
        <f t="shared" si="22"/>
        <v>0</v>
      </c>
      <c r="BO19" s="14"/>
      <c r="BP19" s="14">
        <f t="shared" si="15"/>
        <v>0</v>
      </c>
      <c r="BQ19" s="14">
        <f t="shared" si="6"/>
        <v>21000000</v>
      </c>
      <c r="BR19" s="16">
        <f t="shared" si="7"/>
        <v>0.49450022950819672</v>
      </c>
      <c r="BS19" s="14">
        <f t="shared" si="16"/>
        <v>30164514</v>
      </c>
      <c r="BT19" s="14"/>
      <c r="BU19" s="14"/>
      <c r="BV19" s="14"/>
      <c r="BW19" s="14"/>
      <c r="BX19" s="14">
        <f>+'[4]MARZO 2016 ULTIMO'!$H$977</f>
        <v>30164514</v>
      </c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6">
        <f t="shared" si="8"/>
        <v>0.50549977049180328</v>
      </c>
      <c r="CN19" s="14">
        <f>SUM(CO19:DG19)</f>
        <v>30835486</v>
      </c>
      <c r="CO19" s="14">
        <f t="shared" si="9"/>
        <v>0</v>
      </c>
      <c r="CP19" s="14">
        <f t="shared" si="9"/>
        <v>0</v>
      </c>
      <c r="CQ19" s="14">
        <f t="shared" si="9"/>
        <v>0</v>
      </c>
      <c r="CR19" s="14">
        <f t="shared" si="9"/>
        <v>0</v>
      </c>
      <c r="CS19" s="14">
        <f t="shared" si="9"/>
        <v>9835486</v>
      </c>
      <c r="CT19" s="14">
        <f t="shared" si="9"/>
        <v>0</v>
      </c>
      <c r="CU19" s="14">
        <f t="shared" si="9"/>
        <v>0</v>
      </c>
      <c r="CV19" s="14">
        <f t="shared" si="23"/>
        <v>0</v>
      </c>
      <c r="CW19" s="14">
        <f t="shared" si="23"/>
        <v>0</v>
      </c>
      <c r="CX19" s="14">
        <f t="shared" si="23"/>
        <v>0</v>
      </c>
      <c r="CY19" s="14">
        <f t="shared" si="11"/>
        <v>0</v>
      </c>
      <c r="CZ19" s="14">
        <f t="shared" si="11"/>
        <v>0</v>
      </c>
      <c r="DA19" s="14">
        <f t="shared" si="11"/>
        <v>0</v>
      </c>
      <c r="DB19" s="14">
        <f t="shared" si="24"/>
        <v>0</v>
      </c>
      <c r="DC19" s="14">
        <f t="shared" si="24"/>
        <v>0</v>
      </c>
      <c r="DD19" s="14">
        <f t="shared" si="24"/>
        <v>0</v>
      </c>
      <c r="DE19" s="14">
        <f t="shared" si="24"/>
        <v>0</v>
      </c>
      <c r="DF19" s="14">
        <f t="shared" si="24"/>
        <v>0</v>
      </c>
      <c r="DG19" s="14">
        <f t="shared" si="24"/>
        <v>21000000</v>
      </c>
    </row>
    <row r="20" spans="1:111" s="32" customFormat="1" ht="28.5" customHeight="1" thickBot="1" x14ac:dyDescent="0.3">
      <c r="A20" s="24"/>
      <c r="B20" s="177" t="s">
        <v>75</v>
      </c>
      <c r="C20" s="178"/>
      <c r="D20" s="178"/>
      <c r="E20" s="179"/>
      <c r="F20" s="25"/>
      <c r="G20" s="26">
        <f t="shared" ref="G20:Y20" si="25">SUM(G4:G19)</f>
        <v>1378377351</v>
      </c>
      <c r="H20" s="26">
        <f t="shared" si="25"/>
        <v>0</v>
      </c>
      <c r="I20" s="26">
        <f t="shared" si="25"/>
        <v>0</v>
      </c>
      <c r="J20" s="26">
        <f t="shared" si="25"/>
        <v>450000000</v>
      </c>
      <c r="K20" s="26">
        <f t="shared" si="25"/>
        <v>0</v>
      </c>
      <c r="L20" s="26">
        <f t="shared" si="25"/>
        <v>749568554</v>
      </c>
      <c r="M20" s="26">
        <f t="shared" si="25"/>
        <v>14004396</v>
      </c>
      <c r="N20" s="26">
        <f t="shared" si="25"/>
        <v>0</v>
      </c>
      <c r="O20" s="26">
        <f t="shared" si="25"/>
        <v>0</v>
      </c>
      <c r="P20" s="26">
        <f t="shared" si="25"/>
        <v>0</v>
      </c>
      <c r="Q20" s="26">
        <f t="shared" si="25"/>
        <v>0</v>
      </c>
      <c r="R20" s="26">
        <f t="shared" si="25"/>
        <v>0</v>
      </c>
      <c r="S20" s="26">
        <f t="shared" si="25"/>
        <v>0</v>
      </c>
      <c r="T20" s="26">
        <f t="shared" si="25"/>
        <v>30431446</v>
      </c>
      <c r="U20" s="26">
        <f t="shared" si="25"/>
        <v>1796640</v>
      </c>
      <c r="V20" s="26">
        <f t="shared" si="25"/>
        <v>0</v>
      </c>
      <c r="W20" s="26">
        <f t="shared" si="25"/>
        <v>0</v>
      </c>
      <c r="X20" s="26">
        <f t="shared" si="25"/>
        <v>0</v>
      </c>
      <c r="Y20" s="26">
        <f t="shared" si="25"/>
        <v>0</v>
      </c>
      <c r="Z20" s="26">
        <f>SUM(Z4:Z19)</f>
        <v>132576315</v>
      </c>
      <c r="AA20" s="27"/>
      <c r="AB20" s="28">
        <f t="shared" si="0"/>
        <v>0.44851746044106322</v>
      </c>
      <c r="AC20" s="29">
        <f>SUM(AC4:AC19)</f>
        <v>618226309</v>
      </c>
      <c r="AD20" s="29"/>
      <c r="AE20" s="29">
        <f>SUM(AE4:AE19)</f>
        <v>0</v>
      </c>
      <c r="AF20" s="29">
        <f t="shared" ref="AF20:AV20" si="26">SUM(AF4:AF19)</f>
        <v>6621400</v>
      </c>
      <c r="AG20" s="29">
        <f t="shared" si="26"/>
        <v>0</v>
      </c>
      <c r="AH20" s="29">
        <f t="shared" si="26"/>
        <v>527172992</v>
      </c>
      <c r="AI20" s="29">
        <f t="shared" si="26"/>
        <v>14004396</v>
      </c>
      <c r="AJ20" s="29">
        <f t="shared" si="26"/>
        <v>0</v>
      </c>
      <c r="AK20" s="29">
        <f t="shared" si="26"/>
        <v>0</v>
      </c>
      <c r="AL20" s="29">
        <f t="shared" si="26"/>
        <v>0</v>
      </c>
      <c r="AM20" s="29">
        <f t="shared" si="26"/>
        <v>0</v>
      </c>
      <c r="AN20" s="29">
        <f t="shared" si="26"/>
        <v>0</v>
      </c>
      <c r="AO20" s="29">
        <f t="shared" si="26"/>
        <v>0</v>
      </c>
      <c r="AP20" s="29">
        <f t="shared" si="26"/>
        <v>21089999</v>
      </c>
      <c r="AQ20" s="29">
        <f t="shared" si="26"/>
        <v>1796640</v>
      </c>
      <c r="AR20" s="29">
        <f t="shared" si="26"/>
        <v>0</v>
      </c>
      <c r="AS20" s="29">
        <f t="shared" si="26"/>
        <v>0</v>
      </c>
      <c r="AT20" s="29">
        <f t="shared" si="26"/>
        <v>0</v>
      </c>
      <c r="AU20" s="29">
        <f t="shared" si="26"/>
        <v>0</v>
      </c>
      <c r="AV20" s="29">
        <f t="shared" si="26"/>
        <v>47540882</v>
      </c>
      <c r="AW20" s="30">
        <f t="shared" si="1"/>
        <v>0.55148253955893678</v>
      </c>
      <c r="AX20" s="29">
        <f>SUM(AX4:AX19)</f>
        <v>760151042</v>
      </c>
      <c r="AY20" s="29">
        <f>SUM(AY4:AY19)</f>
        <v>0</v>
      </c>
      <c r="AZ20" s="29">
        <f t="shared" ref="AZ20:BQ20" si="27">SUM(AZ4:AZ19)</f>
        <v>0</v>
      </c>
      <c r="BA20" s="29">
        <f t="shared" si="27"/>
        <v>443378600</v>
      </c>
      <c r="BB20" s="29">
        <f t="shared" si="27"/>
        <v>0</v>
      </c>
      <c r="BC20" s="29">
        <f t="shared" si="27"/>
        <v>222395562</v>
      </c>
      <c r="BD20" s="29">
        <f t="shared" si="27"/>
        <v>0</v>
      </c>
      <c r="BE20" s="29">
        <f t="shared" si="27"/>
        <v>0</v>
      </c>
      <c r="BF20" s="29">
        <f t="shared" si="27"/>
        <v>0</v>
      </c>
      <c r="BG20" s="29">
        <f t="shared" si="27"/>
        <v>0</v>
      </c>
      <c r="BH20" s="29">
        <f t="shared" si="27"/>
        <v>0</v>
      </c>
      <c r="BI20" s="29">
        <f t="shared" si="27"/>
        <v>0</v>
      </c>
      <c r="BJ20" s="29">
        <f t="shared" si="27"/>
        <v>0</v>
      </c>
      <c r="BK20" s="29">
        <f t="shared" si="27"/>
        <v>9341447</v>
      </c>
      <c r="BL20" s="29">
        <f t="shared" si="27"/>
        <v>0</v>
      </c>
      <c r="BM20" s="29">
        <f t="shared" si="27"/>
        <v>0</v>
      </c>
      <c r="BN20" s="29">
        <f t="shared" si="27"/>
        <v>0</v>
      </c>
      <c r="BO20" s="29">
        <f t="shared" si="27"/>
        <v>0</v>
      </c>
      <c r="BP20" s="29">
        <f t="shared" si="27"/>
        <v>0</v>
      </c>
      <c r="BQ20" s="29">
        <f t="shared" si="27"/>
        <v>85035433</v>
      </c>
      <c r="BR20" s="30">
        <f t="shared" si="7"/>
        <v>0.22407664401618566</v>
      </c>
      <c r="BS20" s="29">
        <f>SUM(BS4:BS19)</f>
        <v>308862171</v>
      </c>
      <c r="BT20" s="29">
        <f>SUM(BT4:BT19)</f>
        <v>0</v>
      </c>
      <c r="BU20" s="29">
        <f>SUM(BU4:BU19)</f>
        <v>0</v>
      </c>
      <c r="BV20" s="29">
        <f t="shared" ref="BV20:CL20" si="28">SUM(BV4:BV19)</f>
        <v>6621400</v>
      </c>
      <c r="BW20" s="29">
        <f t="shared" si="28"/>
        <v>0</v>
      </c>
      <c r="BX20" s="29">
        <f t="shared" si="28"/>
        <v>226990790</v>
      </c>
      <c r="BY20" s="29">
        <f t="shared" si="28"/>
        <v>14004396</v>
      </c>
      <c r="BZ20" s="29">
        <f t="shared" si="28"/>
        <v>0</v>
      </c>
      <c r="CA20" s="29">
        <f t="shared" si="28"/>
        <v>0</v>
      </c>
      <c r="CB20" s="29">
        <f t="shared" si="28"/>
        <v>0</v>
      </c>
      <c r="CC20" s="29">
        <f t="shared" si="28"/>
        <v>0</v>
      </c>
      <c r="CD20" s="29">
        <f t="shared" si="28"/>
        <v>0</v>
      </c>
      <c r="CE20" s="29">
        <f t="shared" si="28"/>
        <v>0</v>
      </c>
      <c r="CF20" s="29">
        <f t="shared" si="28"/>
        <v>21079467</v>
      </c>
      <c r="CG20" s="29">
        <f t="shared" si="28"/>
        <v>1796640</v>
      </c>
      <c r="CH20" s="29">
        <f t="shared" si="28"/>
        <v>0</v>
      </c>
      <c r="CI20" s="29">
        <f t="shared" si="28"/>
        <v>0</v>
      </c>
      <c r="CJ20" s="29">
        <f t="shared" si="28"/>
        <v>0</v>
      </c>
      <c r="CK20" s="29">
        <f t="shared" si="28"/>
        <v>0</v>
      </c>
      <c r="CL20" s="29">
        <f t="shared" si="28"/>
        <v>38369478</v>
      </c>
      <c r="CM20" s="30">
        <f t="shared" si="8"/>
        <v>0.77592335598381434</v>
      </c>
      <c r="CN20" s="29">
        <f>SUM(CN4:CN19)</f>
        <v>1069515180</v>
      </c>
      <c r="CO20" s="29">
        <f>SUM(CO4:CO19)</f>
        <v>0</v>
      </c>
      <c r="CP20" s="29">
        <f>SUM(CP4:CP19)</f>
        <v>0</v>
      </c>
      <c r="CQ20" s="29">
        <f t="shared" ref="CQ20:DG20" si="29">SUM(CQ4:CQ19)</f>
        <v>443378600</v>
      </c>
      <c r="CR20" s="29">
        <f t="shared" si="29"/>
        <v>0</v>
      </c>
      <c r="CS20" s="29">
        <f t="shared" si="29"/>
        <v>522577764</v>
      </c>
      <c r="CT20" s="29">
        <f t="shared" si="29"/>
        <v>0</v>
      </c>
      <c r="CU20" s="29">
        <f t="shared" si="29"/>
        <v>0</v>
      </c>
      <c r="CV20" s="29">
        <f t="shared" si="29"/>
        <v>0</v>
      </c>
      <c r="CW20" s="29">
        <f t="shared" si="29"/>
        <v>0</v>
      </c>
      <c r="CX20" s="29">
        <f t="shared" si="29"/>
        <v>0</v>
      </c>
      <c r="CY20" s="29">
        <f t="shared" si="29"/>
        <v>0</v>
      </c>
      <c r="CZ20" s="29">
        <f t="shared" si="29"/>
        <v>0</v>
      </c>
      <c r="DA20" s="29">
        <f t="shared" si="29"/>
        <v>9351979</v>
      </c>
      <c r="DB20" s="29">
        <f t="shared" si="29"/>
        <v>0</v>
      </c>
      <c r="DC20" s="29">
        <f t="shared" si="29"/>
        <v>0</v>
      </c>
      <c r="DD20" s="29">
        <f t="shared" si="29"/>
        <v>0</v>
      </c>
      <c r="DE20" s="29">
        <f t="shared" si="29"/>
        <v>0</v>
      </c>
      <c r="DF20" s="29">
        <f t="shared" si="29"/>
        <v>0</v>
      </c>
      <c r="DG20" s="31">
        <f t="shared" si="29"/>
        <v>94206837</v>
      </c>
    </row>
    <row r="21" spans="1:111" ht="41.25" customHeight="1" thickTop="1" x14ac:dyDescent="0.25">
      <c r="A21" s="162" t="s">
        <v>76</v>
      </c>
      <c r="B21" s="163" t="s">
        <v>77</v>
      </c>
      <c r="C21" s="10" t="s">
        <v>78</v>
      </c>
      <c r="D21" s="11" t="s">
        <v>79</v>
      </c>
      <c r="E21" s="12">
        <v>410</v>
      </c>
      <c r="F21" s="33" t="s">
        <v>80</v>
      </c>
      <c r="G21" s="14">
        <f t="shared" si="20"/>
        <v>450000000</v>
      </c>
      <c r="H21" s="34"/>
      <c r="I21" s="34"/>
      <c r="J21" s="14">
        <v>450000000</v>
      </c>
      <c r="K21" s="35"/>
      <c r="L21" s="14"/>
      <c r="M21" s="34"/>
      <c r="N21" s="35"/>
      <c r="O21" s="35"/>
      <c r="P21" s="35"/>
      <c r="Q21" s="35"/>
      <c r="R21" s="36"/>
      <c r="S21" s="35"/>
      <c r="T21" s="35"/>
      <c r="U21" s="35"/>
      <c r="V21" s="35"/>
      <c r="W21" s="35"/>
      <c r="X21" s="35"/>
      <c r="Y21" s="35"/>
      <c r="Z21" s="35"/>
      <c r="AB21" s="37">
        <f t="shared" si="0"/>
        <v>0</v>
      </c>
      <c r="AC21" s="14">
        <f t="shared" si="14"/>
        <v>0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6">
        <f t="shared" si="1"/>
        <v>1</v>
      </c>
      <c r="AX21" s="14">
        <f t="shared" ref="AX21:AX57" si="30">SUM(AY21:BQ21)</f>
        <v>450000000</v>
      </c>
      <c r="AY21" s="14">
        <f t="shared" si="3"/>
        <v>0</v>
      </c>
      <c r="AZ21" s="14">
        <f t="shared" ref="AZ21:BO55" si="31">I21-AE21</f>
        <v>0</v>
      </c>
      <c r="BA21" s="14">
        <f t="shared" si="31"/>
        <v>450000000</v>
      </c>
      <c r="BB21" s="14">
        <f t="shared" si="31"/>
        <v>0</v>
      </c>
      <c r="BC21" s="14">
        <f t="shared" ref="BC21:BN35" si="32">+L21-AH21</f>
        <v>0</v>
      </c>
      <c r="BD21" s="14">
        <f t="shared" si="32"/>
        <v>0</v>
      </c>
      <c r="BE21" s="14">
        <f t="shared" si="32"/>
        <v>0</v>
      </c>
      <c r="BF21" s="14">
        <f t="shared" si="32"/>
        <v>0</v>
      </c>
      <c r="BG21" s="14">
        <f t="shared" si="32"/>
        <v>0</v>
      </c>
      <c r="BH21" s="14">
        <f t="shared" si="32"/>
        <v>0</v>
      </c>
      <c r="BI21" s="14">
        <f t="shared" si="32"/>
        <v>0</v>
      </c>
      <c r="BJ21" s="14">
        <f t="shared" si="32"/>
        <v>0</v>
      </c>
      <c r="BK21" s="14">
        <f t="shared" si="32"/>
        <v>0</v>
      </c>
      <c r="BL21" s="14">
        <f t="shared" si="32"/>
        <v>0</v>
      </c>
      <c r="BM21" s="14">
        <f t="shared" si="32"/>
        <v>0</v>
      </c>
      <c r="BN21" s="14">
        <f t="shared" si="32"/>
        <v>0</v>
      </c>
      <c r="BO21" s="14"/>
      <c r="BP21" s="14"/>
      <c r="BQ21" s="14">
        <f t="shared" ref="BQ21:BQ57" si="33">+Z21-AV21</f>
        <v>0</v>
      </c>
      <c r="BR21" s="16">
        <f t="shared" si="7"/>
        <v>0</v>
      </c>
      <c r="BS21" s="14">
        <f t="shared" si="16"/>
        <v>0</v>
      </c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6">
        <f t="shared" si="8"/>
        <v>1</v>
      </c>
      <c r="CN21" s="14">
        <f>SUM(CO21:DG21)</f>
        <v>450000000</v>
      </c>
      <c r="CO21" s="14">
        <f t="shared" ref="CO21:CU57" si="34">H21-BT21</f>
        <v>0</v>
      </c>
      <c r="CP21" s="14">
        <f t="shared" si="34"/>
        <v>0</v>
      </c>
      <c r="CQ21" s="14">
        <f t="shared" si="34"/>
        <v>450000000</v>
      </c>
      <c r="CR21" s="14">
        <f t="shared" si="34"/>
        <v>0</v>
      </c>
      <c r="CS21" s="14">
        <f t="shared" si="34"/>
        <v>0</v>
      </c>
      <c r="CT21" s="14">
        <f t="shared" si="34"/>
        <v>0</v>
      </c>
      <c r="CU21" s="14">
        <f t="shared" si="34"/>
        <v>0</v>
      </c>
      <c r="CV21" s="14">
        <f t="shared" ref="CV21:CX35" si="35">+O21-CA21</f>
        <v>0</v>
      </c>
      <c r="CW21" s="14">
        <f t="shared" si="35"/>
        <v>0</v>
      </c>
      <c r="CX21" s="14">
        <f t="shared" si="35"/>
        <v>0</v>
      </c>
      <c r="CY21" s="14">
        <f t="shared" ref="CY21:DG45" si="36">R21-CD21</f>
        <v>0</v>
      </c>
      <c r="CZ21" s="14">
        <f t="shared" si="36"/>
        <v>0</v>
      </c>
      <c r="DA21" s="14">
        <f t="shared" si="36"/>
        <v>0</v>
      </c>
      <c r="DB21" s="14">
        <f t="shared" ref="DB21:DG29" si="37">+U21-CG21</f>
        <v>0</v>
      </c>
      <c r="DC21" s="14">
        <f t="shared" si="37"/>
        <v>0</v>
      </c>
      <c r="DD21" s="14">
        <f t="shared" si="37"/>
        <v>0</v>
      </c>
      <c r="DE21" s="14">
        <f t="shared" si="37"/>
        <v>0</v>
      </c>
      <c r="DF21" s="14">
        <f t="shared" si="37"/>
        <v>0</v>
      </c>
      <c r="DG21" s="14">
        <f t="shared" si="37"/>
        <v>0</v>
      </c>
    </row>
    <row r="22" spans="1:111" ht="48" customHeight="1" x14ac:dyDescent="0.25">
      <c r="A22" s="149"/>
      <c r="B22" s="152"/>
      <c r="C22" s="10" t="s">
        <v>81</v>
      </c>
      <c r="D22" s="11" t="s">
        <v>82</v>
      </c>
      <c r="E22" s="12">
        <v>410</v>
      </c>
      <c r="F22" s="13" t="s">
        <v>80</v>
      </c>
      <c r="G22" s="14">
        <f t="shared" si="20"/>
        <v>150000000</v>
      </c>
      <c r="H22" s="14"/>
      <c r="I22" s="14"/>
      <c r="J22" s="14">
        <v>150000000</v>
      </c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B22" s="16">
        <f t="shared" si="0"/>
        <v>0.33333333333333331</v>
      </c>
      <c r="AC22" s="14">
        <f t="shared" si="14"/>
        <v>50000000</v>
      </c>
      <c r="AD22" s="14"/>
      <c r="AE22" s="14"/>
      <c r="AF22" s="14">
        <f>+'[2]ENERO 2016'!$M$253</f>
        <v>50000000</v>
      </c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6">
        <f t="shared" si="1"/>
        <v>0.66666666666666674</v>
      </c>
      <c r="AX22" s="14">
        <f t="shared" si="30"/>
        <v>100000000</v>
      </c>
      <c r="AY22" s="14">
        <f t="shared" ref="AY22:AY86" si="38">+H22</f>
        <v>0</v>
      </c>
      <c r="AZ22" s="14">
        <f t="shared" si="31"/>
        <v>0</v>
      </c>
      <c r="BA22" s="14">
        <f t="shared" si="31"/>
        <v>100000000</v>
      </c>
      <c r="BB22" s="14">
        <f t="shared" si="31"/>
        <v>0</v>
      </c>
      <c r="BC22" s="14">
        <f t="shared" si="32"/>
        <v>0</v>
      </c>
      <c r="BD22" s="14">
        <f t="shared" si="32"/>
        <v>0</v>
      </c>
      <c r="BE22" s="14">
        <f t="shared" si="32"/>
        <v>0</v>
      </c>
      <c r="BF22" s="14">
        <f t="shared" si="32"/>
        <v>0</v>
      </c>
      <c r="BG22" s="14">
        <f t="shared" si="32"/>
        <v>0</v>
      </c>
      <c r="BH22" s="14">
        <f t="shared" si="32"/>
        <v>0</v>
      </c>
      <c r="BI22" s="14">
        <f t="shared" si="32"/>
        <v>0</v>
      </c>
      <c r="BJ22" s="14">
        <f t="shared" si="32"/>
        <v>0</v>
      </c>
      <c r="BK22" s="14">
        <f t="shared" si="32"/>
        <v>0</v>
      </c>
      <c r="BL22" s="14">
        <f t="shared" si="32"/>
        <v>0</v>
      </c>
      <c r="BM22" s="14">
        <f t="shared" si="32"/>
        <v>0</v>
      </c>
      <c r="BN22" s="14">
        <f t="shared" si="32"/>
        <v>0</v>
      </c>
      <c r="BO22" s="14"/>
      <c r="BP22" s="14"/>
      <c r="BQ22" s="14">
        <f t="shared" si="33"/>
        <v>0</v>
      </c>
      <c r="BR22" s="16">
        <f t="shared" si="7"/>
        <v>0.32020326666666665</v>
      </c>
      <c r="BS22" s="14">
        <f t="shared" si="16"/>
        <v>48030490</v>
      </c>
      <c r="BT22" s="14"/>
      <c r="BU22" s="14"/>
      <c r="BV22" s="14">
        <f>+'[1]MARZO 2016 ULTIMO'!$H$419</f>
        <v>48030490</v>
      </c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6">
        <f t="shared" si="8"/>
        <v>0.67979673333333335</v>
      </c>
      <c r="CN22" s="14">
        <f t="shared" ref="CN22:CN86" si="39">SUM(CO22:DG22)</f>
        <v>101969510</v>
      </c>
      <c r="CO22" s="14">
        <f t="shared" si="34"/>
        <v>0</v>
      </c>
      <c r="CP22" s="14">
        <f t="shared" si="34"/>
        <v>0</v>
      </c>
      <c r="CQ22" s="14">
        <f t="shared" si="34"/>
        <v>101969510</v>
      </c>
      <c r="CR22" s="14">
        <f t="shared" si="34"/>
        <v>0</v>
      </c>
      <c r="CS22" s="14">
        <f t="shared" si="34"/>
        <v>0</v>
      </c>
      <c r="CT22" s="14">
        <f t="shared" si="34"/>
        <v>0</v>
      </c>
      <c r="CU22" s="14">
        <f t="shared" si="34"/>
        <v>0</v>
      </c>
      <c r="CV22" s="14">
        <f t="shared" si="35"/>
        <v>0</v>
      </c>
      <c r="CW22" s="14">
        <f t="shared" si="35"/>
        <v>0</v>
      </c>
      <c r="CX22" s="14">
        <f t="shared" si="35"/>
        <v>0</v>
      </c>
      <c r="CY22" s="14">
        <f t="shared" si="36"/>
        <v>0</v>
      </c>
      <c r="CZ22" s="14">
        <f t="shared" si="36"/>
        <v>0</v>
      </c>
      <c r="DA22" s="14">
        <f t="shared" si="36"/>
        <v>0</v>
      </c>
      <c r="DB22" s="14">
        <f t="shared" si="37"/>
        <v>0</v>
      </c>
      <c r="DC22" s="14">
        <f t="shared" si="37"/>
        <v>0</v>
      </c>
      <c r="DD22" s="14">
        <f t="shared" si="37"/>
        <v>0</v>
      </c>
      <c r="DE22" s="14">
        <f t="shared" si="37"/>
        <v>0</v>
      </c>
      <c r="DF22" s="14">
        <f t="shared" si="37"/>
        <v>0</v>
      </c>
      <c r="DG22" s="14">
        <f t="shared" si="37"/>
        <v>0</v>
      </c>
    </row>
    <row r="23" spans="1:111" ht="37.5" customHeight="1" x14ac:dyDescent="0.25">
      <c r="A23" s="149"/>
      <c r="B23" s="153"/>
      <c r="C23" s="10" t="s">
        <v>83</v>
      </c>
      <c r="D23" s="11" t="s">
        <v>84</v>
      </c>
      <c r="E23" s="12">
        <v>410</v>
      </c>
      <c r="F23" s="13" t="s">
        <v>80</v>
      </c>
      <c r="G23" s="14">
        <f t="shared" si="20"/>
        <v>200000000</v>
      </c>
      <c r="H23" s="14"/>
      <c r="I23" s="14"/>
      <c r="J23" s="14">
        <v>200000000</v>
      </c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B23" s="16">
        <f t="shared" si="0"/>
        <v>1</v>
      </c>
      <c r="AC23" s="14">
        <f t="shared" si="14"/>
        <v>200000000</v>
      </c>
      <c r="AD23" s="14"/>
      <c r="AE23" s="14"/>
      <c r="AF23" s="14">
        <f>+'[2]ENERO 2016'!$M$259</f>
        <v>200000000</v>
      </c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6">
        <f t="shared" si="1"/>
        <v>0</v>
      </c>
      <c r="AX23" s="14">
        <f t="shared" si="30"/>
        <v>0</v>
      </c>
      <c r="AY23" s="14">
        <f t="shared" si="38"/>
        <v>0</v>
      </c>
      <c r="AZ23" s="14">
        <f t="shared" si="31"/>
        <v>0</v>
      </c>
      <c r="BA23" s="14">
        <f t="shared" si="31"/>
        <v>0</v>
      </c>
      <c r="BB23" s="14">
        <f t="shared" si="31"/>
        <v>0</v>
      </c>
      <c r="BC23" s="14">
        <f t="shared" si="32"/>
        <v>0</v>
      </c>
      <c r="BD23" s="14">
        <f t="shared" si="32"/>
        <v>0</v>
      </c>
      <c r="BE23" s="14">
        <f t="shared" si="32"/>
        <v>0</v>
      </c>
      <c r="BF23" s="14">
        <f t="shared" si="32"/>
        <v>0</v>
      </c>
      <c r="BG23" s="14">
        <f t="shared" si="32"/>
        <v>0</v>
      </c>
      <c r="BH23" s="14">
        <f t="shared" si="32"/>
        <v>0</v>
      </c>
      <c r="BI23" s="14">
        <f t="shared" si="32"/>
        <v>0</v>
      </c>
      <c r="BJ23" s="14">
        <f t="shared" si="32"/>
        <v>0</v>
      </c>
      <c r="BK23" s="14">
        <f t="shared" si="32"/>
        <v>0</v>
      </c>
      <c r="BL23" s="14">
        <f t="shared" si="32"/>
        <v>0</v>
      </c>
      <c r="BM23" s="14">
        <f t="shared" si="32"/>
        <v>0</v>
      </c>
      <c r="BN23" s="14">
        <f t="shared" si="32"/>
        <v>0</v>
      </c>
      <c r="BO23" s="14"/>
      <c r="BP23" s="14"/>
      <c r="BQ23" s="14">
        <f t="shared" si="33"/>
        <v>0</v>
      </c>
      <c r="BR23" s="16">
        <f t="shared" si="7"/>
        <v>0.50911590500000004</v>
      </c>
      <c r="BS23" s="14">
        <f t="shared" si="16"/>
        <v>101823181</v>
      </c>
      <c r="BT23" s="14"/>
      <c r="BU23" s="14"/>
      <c r="BV23" s="14">
        <f>+'[1]MARZO 2016 ULTIMO'!$H$428</f>
        <v>101823181</v>
      </c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6">
        <f t="shared" si="8"/>
        <v>0.49088409499999996</v>
      </c>
      <c r="CN23" s="14">
        <f t="shared" si="39"/>
        <v>98176819</v>
      </c>
      <c r="CO23" s="14">
        <f t="shared" si="34"/>
        <v>0</v>
      </c>
      <c r="CP23" s="14">
        <f t="shared" si="34"/>
        <v>0</v>
      </c>
      <c r="CQ23" s="14">
        <f t="shared" si="34"/>
        <v>98176819</v>
      </c>
      <c r="CR23" s="14">
        <f t="shared" si="34"/>
        <v>0</v>
      </c>
      <c r="CS23" s="14">
        <f t="shared" si="34"/>
        <v>0</v>
      </c>
      <c r="CT23" s="14">
        <f t="shared" si="34"/>
        <v>0</v>
      </c>
      <c r="CU23" s="14">
        <f t="shared" si="34"/>
        <v>0</v>
      </c>
      <c r="CV23" s="14">
        <f t="shared" si="35"/>
        <v>0</v>
      </c>
      <c r="CW23" s="14">
        <f t="shared" si="35"/>
        <v>0</v>
      </c>
      <c r="CX23" s="14">
        <f t="shared" si="35"/>
        <v>0</v>
      </c>
      <c r="CY23" s="14">
        <f t="shared" si="36"/>
        <v>0</v>
      </c>
      <c r="CZ23" s="14">
        <f t="shared" si="36"/>
        <v>0</v>
      </c>
      <c r="DA23" s="14">
        <f t="shared" si="36"/>
        <v>0</v>
      </c>
      <c r="DB23" s="14">
        <f t="shared" si="37"/>
        <v>0</v>
      </c>
      <c r="DC23" s="14">
        <f t="shared" si="37"/>
        <v>0</v>
      </c>
      <c r="DD23" s="14">
        <f t="shared" si="37"/>
        <v>0</v>
      </c>
      <c r="DE23" s="14">
        <f t="shared" si="37"/>
        <v>0</v>
      </c>
      <c r="DF23" s="14">
        <f t="shared" si="37"/>
        <v>0</v>
      </c>
      <c r="DG23" s="14">
        <f t="shared" si="37"/>
        <v>0</v>
      </c>
    </row>
    <row r="24" spans="1:111" ht="42" customHeight="1" x14ac:dyDescent="0.25">
      <c r="A24" s="149"/>
      <c r="B24" s="151" t="s">
        <v>85</v>
      </c>
      <c r="C24" s="38" t="s">
        <v>86</v>
      </c>
      <c r="D24" s="11" t="s">
        <v>87</v>
      </c>
      <c r="E24" s="12">
        <v>410</v>
      </c>
      <c r="F24" s="13" t="s">
        <v>80</v>
      </c>
      <c r="G24" s="14">
        <f t="shared" si="20"/>
        <v>10000000</v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>
        <v>10000000</v>
      </c>
      <c r="W24" s="14"/>
      <c r="X24" s="14"/>
      <c r="Y24" s="14"/>
      <c r="Z24" s="14"/>
      <c r="AB24" s="16">
        <f t="shared" si="0"/>
        <v>0</v>
      </c>
      <c r="AC24" s="14">
        <f t="shared" si="14"/>
        <v>0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6">
        <f t="shared" si="1"/>
        <v>1</v>
      </c>
      <c r="AX24" s="14">
        <f t="shared" si="30"/>
        <v>10000000</v>
      </c>
      <c r="AY24" s="14">
        <f t="shared" si="38"/>
        <v>0</v>
      </c>
      <c r="AZ24" s="14">
        <f t="shared" si="31"/>
        <v>0</v>
      </c>
      <c r="BA24" s="14">
        <f t="shared" si="31"/>
        <v>0</v>
      </c>
      <c r="BB24" s="14">
        <f t="shared" si="31"/>
        <v>0</v>
      </c>
      <c r="BC24" s="14">
        <f t="shared" si="32"/>
        <v>0</v>
      </c>
      <c r="BD24" s="14">
        <f t="shared" si="32"/>
        <v>0</v>
      </c>
      <c r="BE24" s="14">
        <f t="shared" si="32"/>
        <v>0</v>
      </c>
      <c r="BF24" s="14">
        <f t="shared" si="32"/>
        <v>0</v>
      </c>
      <c r="BG24" s="14">
        <f t="shared" si="32"/>
        <v>0</v>
      </c>
      <c r="BH24" s="14">
        <f t="shared" si="32"/>
        <v>0</v>
      </c>
      <c r="BI24" s="14">
        <f t="shared" si="32"/>
        <v>0</v>
      </c>
      <c r="BJ24" s="14">
        <f t="shared" si="32"/>
        <v>0</v>
      </c>
      <c r="BK24" s="14">
        <f t="shared" si="32"/>
        <v>0</v>
      </c>
      <c r="BL24" s="14">
        <f t="shared" si="32"/>
        <v>0</v>
      </c>
      <c r="BM24" s="14">
        <f t="shared" si="32"/>
        <v>10000000</v>
      </c>
      <c r="BN24" s="14">
        <f t="shared" si="32"/>
        <v>0</v>
      </c>
      <c r="BO24" s="14"/>
      <c r="BP24" s="14"/>
      <c r="BQ24" s="14">
        <f t="shared" si="33"/>
        <v>0</v>
      </c>
      <c r="BR24" s="16">
        <f t="shared" si="7"/>
        <v>0</v>
      </c>
      <c r="BS24" s="14">
        <f t="shared" si="16"/>
        <v>0</v>
      </c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6">
        <f t="shared" si="8"/>
        <v>1</v>
      </c>
      <c r="CN24" s="14">
        <f t="shared" si="39"/>
        <v>10000000</v>
      </c>
      <c r="CO24" s="14">
        <f t="shared" si="34"/>
        <v>0</v>
      </c>
      <c r="CP24" s="14">
        <f t="shared" si="34"/>
        <v>0</v>
      </c>
      <c r="CQ24" s="14">
        <f t="shared" si="34"/>
        <v>0</v>
      </c>
      <c r="CR24" s="14">
        <f t="shared" si="34"/>
        <v>0</v>
      </c>
      <c r="CS24" s="14">
        <f t="shared" si="34"/>
        <v>0</v>
      </c>
      <c r="CT24" s="14">
        <f t="shared" si="34"/>
        <v>0</v>
      </c>
      <c r="CU24" s="14">
        <f t="shared" si="34"/>
        <v>0</v>
      </c>
      <c r="CV24" s="14">
        <f t="shared" si="35"/>
        <v>0</v>
      </c>
      <c r="CW24" s="14">
        <f t="shared" si="35"/>
        <v>0</v>
      </c>
      <c r="CX24" s="14">
        <f t="shared" si="35"/>
        <v>0</v>
      </c>
      <c r="CY24" s="14">
        <f t="shared" si="36"/>
        <v>0</v>
      </c>
      <c r="CZ24" s="14">
        <f t="shared" si="36"/>
        <v>0</v>
      </c>
      <c r="DA24" s="14">
        <f t="shared" si="36"/>
        <v>0</v>
      </c>
      <c r="DB24" s="14">
        <f t="shared" si="37"/>
        <v>0</v>
      </c>
      <c r="DC24" s="14">
        <f t="shared" si="37"/>
        <v>10000000</v>
      </c>
      <c r="DD24" s="14">
        <f t="shared" si="37"/>
        <v>0</v>
      </c>
      <c r="DE24" s="14">
        <f t="shared" si="37"/>
        <v>0</v>
      </c>
      <c r="DF24" s="14">
        <f t="shared" si="37"/>
        <v>0</v>
      </c>
      <c r="DG24" s="14">
        <f t="shared" si="37"/>
        <v>0</v>
      </c>
    </row>
    <row r="25" spans="1:111" ht="38.25" customHeight="1" x14ac:dyDescent="0.25">
      <c r="A25" s="149"/>
      <c r="B25" s="152"/>
      <c r="C25" s="10" t="s">
        <v>88</v>
      </c>
      <c r="D25" s="11" t="s">
        <v>89</v>
      </c>
      <c r="E25" s="12">
        <v>410</v>
      </c>
      <c r="F25" s="13" t="s">
        <v>90</v>
      </c>
      <c r="G25" s="14">
        <f t="shared" si="20"/>
        <v>10000000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>
        <v>10000000</v>
      </c>
      <c r="W25" s="14"/>
      <c r="X25" s="14"/>
      <c r="Y25" s="14"/>
      <c r="Z25" s="14"/>
      <c r="AB25" s="16">
        <f t="shared" si="0"/>
        <v>0</v>
      </c>
      <c r="AC25" s="14">
        <f t="shared" si="14"/>
        <v>0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6">
        <f t="shared" si="1"/>
        <v>1</v>
      </c>
      <c r="AX25" s="14">
        <f t="shared" si="30"/>
        <v>10000000</v>
      </c>
      <c r="AY25" s="14">
        <f t="shared" si="38"/>
        <v>0</v>
      </c>
      <c r="AZ25" s="14">
        <f t="shared" si="31"/>
        <v>0</v>
      </c>
      <c r="BA25" s="14">
        <f t="shared" si="31"/>
        <v>0</v>
      </c>
      <c r="BB25" s="14">
        <f t="shared" si="31"/>
        <v>0</v>
      </c>
      <c r="BC25" s="14">
        <f t="shared" si="32"/>
        <v>0</v>
      </c>
      <c r="BD25" s="14">
        <f t="shared" si="32"/>
        <v>0</v>
      </c>
      <c r="BE25" s="14">
        <f t="shared" si="32"/>
        <v>0</v>
      </c>
      <c r="BF25" s="14">
        <f t="shared" si="32"/>
        <v>0</v>
      </c>
      <c r="BG25" s="14">
        <f t="shared" si="32"/>
        <v>0</v>
      </c>
      <c r="BH25" s="14">
        <f t="shared" si="32"/>
        <v>0</v>
      </c>
      <c r="BI25" s="14">
        <f t="shared" si="32"/>
        <v>0</v>
      </c>
      <c r="BJ25" s="14">
        <f t="shared" si="32"/>
        <v>0</v>
      </c>
      <c r="BK25" s="14">
        <f t="shared" si="32"/>
        <v>0</v>
      </c>
      <c r="BL25" s="14">
        <f t="shared" si="32"/>
        <v>0</v>
      </c>
      <c r="BM25" s="14">
        <f t="shared" si="32"/>
        <v>10000000</v>
      </c>
      <c r="BN25" s="14">
        <f t="shared" si="32"/>
        <v>0</v>
      </c>
      <c r="BO25" s="14"/>
      <c r="BP25" s="14"/>
      <c r="BQ25" s="14">
        <f t="shared" si="33"/>
        <v>0</v>
      </c>
      <c r="BR25" s="16">
        <f t="shared" si="7"/>
        <v>0</v>
      </c>
      <c r="BS25" s="14">
        <f t="shared" si="16"/>
        <v>0</v>
      </c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6">
        <f t="shared" si="8"/>
        <v>1</v>
      </c>
      <c r="CN25" s="14">
        <f>SUM(CO25:DG25)</f>
        <v>10000000</v>
      </c>
      <c r="CO25" s="14">
        <f t="shared" si="34"/>
        <v>0</v>
      </c>
      <c r="CP25" s="14">
        <f t="shared" si="34"/>
        <v>0</v>
      </c>
      <c r="CQ25" s="14">
        <f t="shared" si="34"/>
        <v>0</v>
      </c>
      <c r="CR25" s="14">
        <f t="shared" si="34"/>
        <v>0</v>
      </c>
      <c r="CS25" s="14">
        <f t="shared" si="34"/>
        <v>0</v>
      </c>
      <c r="CT25" s="14">
        <f t="shared" si="34"/>
        <v>0</v>
      </c>
      <c r="CU25" s="14">
        <f t="shared" si="34"/>
        <v>0</v>
      </c>
      <c r="CV25" s="14">
        <f t="shared" si="35"/>
        <v>0</v>
      </c>
      <c r="CW25" s="14">
        <f t="shared" si="35"/>
        <v>0</v>
      </c>
      <c r="CX25" s="14">
        <f t="shared" si="35"/>
        <v>0</v>
      </c>
      <c r="CY25" s="14">
        <f t="shared" si="36"/>
        <v>0</v>
      </c>
      <c r="CZ25" s="14">
        <f t="shared" si="36"/>
        <v>0</v>
      </c>
      <c r="DA25" s="14">
        <f t="shared" si="36"/>
        <v>0</v>
      </c>
      <c r="DB25" s="14">
        <f t="shared" si="37"/>
        <v>0</v>
      </c>
      <c r="DC25" s="14">
        <f t="shared" si="37"/>
        <v>10000000</v>
      </c>
      <c r="DD25" s="14">
        <f t="shared" si="37"/>
        <v>0</v>
      </c>
      <c r="DE25" s="14">
        <f t="shared" si="37"/>
        <v>0</v>
      </c>
      <c r="DF25" s="14">
        <f t="shared" si="37"/>
        <v>0</v>
      </c>
      <c r="DG25" s="14">
        <f t="shared" si="37"/>
        <v>0</v>
      </c>
    </row>
    <row r="26" spans="1:111" ht="47.25" customHeight="1" x14ac:dyDescent="0.25">
      <c r="A26" s="149"/>
      <c r="B26" s="152"/>
      <c r="C26" s="10" t="s">
        <v>91</v>
      </c>
      <c r="D26" s="11" t="s">
        <v>92</v>
      </c>
      <c r="E26" s="12">
        <v>410</v>
      </c>
      <c r="F26" s="13" t="s">
        <v>90</v>
      </c>
      <c r="G26" s="14">
        <f t="shared" si="20"/>
        <v>20000000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>
        <v>20000000</v>
      </c>
      <c r="W26" s="14"/>
      <c r="X26" s="14"/>
      <c r="Y26" s="14"/>
      <c r="Z26" s="14"/>
      <c r="AB26" s="16">
        <f t="shared" si="0"/>
        <v>0</v>
      </c>
      <c r="AC26" s="14">
        <f t="shared" si="14"/>
        <v>0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6">
        <f t="shared" si="1"/>
        <v>1</v>
      </c>
      <c r="AX26" s="14">
        <f t="shared" si="30"/>
        <v>20000000</v>
      </c>
      <c r="AY26" s="14">
        <f t="shared" si="38"/>
        <v>0</v>
      </c>
      <c r="AZ26" s="14">
        <f t="shared" si="31"/>
        <v>0</v>
      </c>
      <c r="BA26" s="14">
        <f t="shared" si="31"/>
        <v>0</v>
      </c>
      <c r="BB26" s="14">
        <f t="shared" si="31"/>
        <v>0</v>
      </c>
      <c r="BC26" s="14">
        <f t="shared" si="32"/>
        <v>0</v>
      </c>
      <c r="BD26" s="14">
        <f t="shared" si="32"/>
        <v>0</v>
      </c>
      <c r="BE26" s="14">
        <f t="shared" si="32"/>
        <v>0</v>
      </c>
      <c r="BF26" s="14">
        <f t="shared" si="32"/>
        <v>0</v>
      </c>
      <c r="BG26" s="14">
        <f t="shared" si="32"/>
        <v>0</v>
      </c>
      <c r="BH26" s="14">
        <f t="shared" si="32"/>
        <v>0</v>
      </c>
      <c r="BI26" s="14">
        <f t="shared" si="32"/>
        <v>0</v>
      </c>
      <c r="BJ26" s="14">
        <f t="shared" si="32"/>
        <v>0</v>
      </c>
      <c r="BK26" s="14">
        <f t="shared" si="32"/>
        <v>0</v>
      </c>
      <c r="BL26" s="14">
        <f t="shared" si="32"/>
        <v>0</v>
      </c>
      <c r="BM26" s="14">
        <f t="shared" si="32"/>
        <v>20000000</v>
      </c>
      <c r="BN26" s="14">
        <f t="shared" si="32"/>
        <v>0</v>
      </c>
      <c r="BO26" s="14"/>
      <c r="BP26" s="14"/>
      <c r="BQ26" s="14">
        <f t="shared" si="33"/>
        <v>0</v>
      </c>
      <c r="BR26" s="16">
        <f t="shared" si="7"/>
        <v>0</v>
      </c>
      <c r="BS26" s="14">
        <f t="shared" si="16"/>
        <v>0</v>
      </c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6">
        <f t="shared" si="8"/>
        <v>1</v>
      </c>
      <c r="CN26" s="14">
        <f t="shared" si="39"/>
        <v>20000000</v>
      </c>
      <c r="CO26" s="14">
        <f t="shared" si="34"/>
        <v>0</v>
      </c>
      <c r="CP26" s="14">
        <f t="shared" si="34"/>
        <v>0</v>
      </c>
      <c r="CQ26" s="14">
        <f t="shared" si="34"/>
        <v>0</v>
      </c>
      <c r="CR26" s="14">
        <f t="shared" si="34"/>
        <v>0</v>
      </c>
      <c r="CS26" s="14">
        <f t="shared" si="34"/>
        <v>0</v>
      </c>
      <c r="CT26" s="14">
        <f t="shared" si="34"/>
        <v>0</v>
      </c>
      <c r="CU26" s="14">
        <f t="shared" si="34"/>
        <v>0</v>
      </c>
      <c r="CV26" s="14">
        <f t="shared" si="35"/>
        <v>0</v>
      </c>
      <c r="CW26" s="14">
        <f t="shared" si="35"/>
        <v>0</v>
      </c>
      <c r="CX26" s="14">
        <f t="shared" si="35"/>
        <v>0</v>
      </c>
      <c r="CY26" s="14">
        <f t="shared" si="36"/>
        <v>0</v>
      </c>
      <c r="CZ26" s="14">
        <f t="shared" si="36"/>
        <v>0</v>
      </c>
      <c r="DA26" s="14">
        <f t="shared" si="36"/>
        <v>0</v>
      </c>
      <c r="DB26" s="14">
        <f t="shared" si="37"/>
        <v>0</v>
      </c>
      <c r="DC26" s="14">
        <f t="shared" si="37"/>
        <v>20000000</v>
      </c>
      <c r="DD26" s="14">
        <f t="shared" si="37"/>
        <v>0</v>
      </c>
      <c r="DE26" s="14">
        <f t="shared" si="37"/>
        <v>0</v>
      </c>
      <c r="DF26" s="14">
        <f t="shared" si="37"/>
        <v>0</v>
      </c>
      <c r="DG26" s="14">
        <f t="shared" si="37"/>
        <v>0</v>
      </c>
    </row>
    <row r="27" spans="1:111" ht="48.75" customHeight="1" x14ac:dyDescent="0.25">
      <c r="A27" s="149"/>
      <c r="B27" s="152"/>
      <c r="C27" s="10" t="s">
        <v>93</v>
      </c>
      <c r="D27" s="11" t="s">
        <v>94</v>
      </c>
      <c r="E27" s="12">
        <v>410</v>
      </c>
      <c r="F27" s="13" t="s">
        <v>90</v>
      </c>
      <c r="G27" s="14">
        <f t="shared" si="20"/>
        <v>50000000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>
        <v>50000000</v>
      </c>
      <c r="W27" s="14"/>
      <c r="X27" s="14"/>
      <c r="Y27" s="14"/>
      <c r="Z27" s="14"/>
      <c r="AB27" s="16">
        <f t="shared" si="0"/>
        <v>1</v>
      </c>
      <c r="AC27" s="14">
        <f t="shared" si="14"/>
        <v>50000000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>
        <f>+'[2]ENERO 2016'!$Y$281</f>
        <v>50000000</v>
      </c>
      <c r="AS27" s="14"/>
      <c r="AT27" s="14"/>
      <c r="AU27" s="14"/>
      <c r="AV27" s="14"/>
      <c r="AW27" s="16">
        <f t="shared" si="1"/>
        <v>0</v>
      </c>
      <c r="AX27" s="14">
        <f t="shared" si="30"/>
        <v>0</v>
      </c>
      <c r="AY27" s="14">
        <f t="shared" si="38"/>
        <v>0</v>
      </c>
      <c r="AZ27" s="14">
        <f t="shared" si="31"/>
        <v>0</v>
      </c>
      <c r="BA27" s="14">
        <f t="shared" si="31"/>
        <v>0</v>
      </c>
      <c r="BB27" s="14">
        <f t="shared" si="31"/>
        <v>0</v>
      </c>
      <c r="BC27" s="14">
        <f t="shared" si="32"/>
        <v>0</v>
      </c>
      <c r="BD27" s="14">
        <f t="shared" si="32"/>
        <v>0</v>
      </c>
      <c r="BE27" s="14">
        <f t="shared" si="32"/>
        <v>0</v>
      </c>
      <c r="BF27" s="14">
        <f t="shared" si="32"/>
        <v>0</v>
      </c>
      <c r="BG27" s="14">
        <f t="shared" si="32"/>
        <v>0</v>
      </c>
      <c r="BH27" s="14">
        <f t="shared" si="32"/>
        <v>0</v>
      </c>
      <c r="BI27" s="14">
        <f t="shared" si="32"/>
        <v>0</v>
      </c>
      <c r="BJ27" s="14">
        <f t="shared" si="32"/>
        <v>0</v>
      </c>
      <c r="BK27" s="14">
        <f t="shared" si="32"/>
        <v>0</v>
      </c>
      <c r="BL27" s="14">
        <f t="shared" si="32"/>
        <v>0</v>
      </c>
      <c r="BM27" s="14">
        <f t="shared" si="32"/>
        <v>0</v>
      </c>
      <c r="BN27" s="14">
        <f t="shared" si="32"/>
        <v>0</v>
      </c>
      <c r="BO27" s="14"/>
      <c r="BP27" s="14"/>
      <c r="BQ27" s="14">
        <f t="shared" si="33"/>
        <v>0</v>
      </c>
      <c r="BR27" s="16">
        <f t="shared" si="7"/>
        <v>0.06</v>
      </c>
      <c r="BS27" s="14">
        <f t="shared" si="16"/>
        <v>3000000</v>
      </c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>
        <v>3000000</v>
      </c>
      <c r="CI27" s="14"/>
      <c r="CJ27" s="14"/>
      <c r="CK27" s="14"/>
      <c r="CL27" s="14"/>
      <c r="CM27" s="16">
        <f t="shared" si="8"/>
        <v>0.94</v>
      </c>
      <c r="CN27" s="14">
        <f t="shared" si="39"/>
        <v>47000000</v>
      </c>
      <c r="CO27" s="14">
        <f t="shared" si="34"/>
        <v>0</v>
      </c>
      <c r="CP27" s="14">
        <f t="shared" si="34"/>
        <v>0</v>
      </c>
      <c r="CQ27" s="14">
        <f t="shared" si="34"/>
        <v>0</v>
      </c>
      <c r="CR27" s="14">
        <f t="shared" si="34"/>
        <v>0</v>
      </c>
      <c r="CS27" s="14">
        <f t="shared" si="34"/>
        <v>0</v>
      </c>
      <c r="CT27" s="14">
        <f t="shared" si="34"/>
        <v>0</v>
      </c>
      <c r="CU27" s="14">
        <f t="shared" si="34"/>
        <v>0</v>
      </c>
      <c r="CV27" s="14">
        <f t="shared" si="35"/>
        <v>0</v>
      </c>
      <c r="CW27" s="14">
        <f t="shared" si="35"/>
        <v>0</v>
      </c>
      <c r="CX27" s="14">
        <f t="shared" si="35"/>
        <v>0</v>
      </c>
      <c r="CY27" s="14">
        <f t="shared" si="36"/>
        <v>0</v>
      </c>
      <c r="CZ27" s="14">
        <f t="shared" si="36"/>
        <v>0</v>
      </c>
      <c r="DA27" s="14">
        <f t="shared" si="36"/>
        <v>0</v>
      </c>
      <c r="DB27" s="14">
        <f t="shared" si="37"/>
        <v>0</v>
      </c>
      <c r="DC27" s="14">
        <f t="shared" si="37"/>
        <v>47000000</v>
      </c>
      <c r="DD27" s="14">
        <f t="shared" si="37"/>
        <v>0</v>
      </c>
      <c r="DE27" s="14">
        <f t="shared" si="37"/>
        <v>0</v>
      </c>
      <c r="DF27" s="14">
        <f t="shared" si="37"/>
        <v>0</v>
      </c>
      <c r="DG27" s="14">
        <f t="shared" si="37"/>
        <v>0</v>
      </c>
    </row>
    <row r="28" spans="1:111" ht="34.5" customHeight="1" x14ac:dyDescent="0.25">
      <c r="A28" s="149"/>
      <c r="B28" s="152"/>
      <c r="C28" s="10" t="s">
        <v>95</v>
      </c>
      <c r="D28" s="11" t="s">
        <v>96</v>
      </c>
      <c r="E28" s="12">
        <v>410</v>
      </c>
      <c r="F28" s="13" t="s">
        <v>97</v>
      </c>
      <c r="G28" s="14">
        <f t="shared" si="20"/>
        <v>105000000</v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>
        <v>100000000</v>
      </c>
      <c r="W28" s="14"/>
      <c r="X28" s="14"/>
      <c r="Y28" s="14"/>
      <c r="Z28" s="14">
        <v>5000000</v>
      </c>
      <c r="AB28" s="16">
        <f t="shared" si="0"/>
        <v>0.43826475238095236</v>
      </c>
      <c r="AC28" s="14">
        <f t="shared" si="14"/>
        <v>46017799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>
        <f>+'[1]MARZO 2016 ULTIMO'!$Y$475</f>
        <v>44867299</v>
      </c>
      <c r="AS28" s="14"/>
      <c r="AT28" s="14"/>
      <c r="AU28" s="14"/>
      <c r="AV28" s="14">
        <v>1150500</v>
      </c>
      <c r="AW28" s="16">
        <f t="shared" si="1"/>
        <v>0.56173524761904758</v>
      </c>
      <c r="AX28" s="14">
        <f t="shared" si="30"/>
        <v>58982201</v>
      </c>
      <c r="AY28" s="14">
        <f t="shared" si="38"/>
        <v>0</v>
      </c>
      <c r="AZ28" s="14">
        <f t="shared" si="31"/>
        <v>0</v>
      </c>
      <c r="BA28" s="14">
        <f t="shared" si="31"/>
        <v>0</v>
      </c>
      <c r="BB28" s="14">
        <f t="shared" si="31"/>
        <v>0</v>
      </c>
      <c r="BC28" s="14">
        <f t="shared" si="32"/>
        <v>0</v>
      </c>
      <c r="BD28" s="14">
        <f t="shared" si="32"/>
        <v>0</v>
      </c>
      <c r="BE28" s="14">
        <f t="shared" si="32"/>
        <v>0</v>
      </c>
      <c r="BF28" s="14">
        <f t="shared" si="32"/>
        <v>0</v>
      </c>
      <c r="BG28" s="14">
        <f t="shared" si="32"/>
        <v>0</v>
      </c>
      <c r="BH28" s="14">
        <f t="shared" si="32"/>
        <v>0</v>
      </c>
      <c r="BI28" s="14">
        <f t="shared" si="32"/>
        <v>0</v>
      </c>
      <c r="BJ28" s="14">
        <f t="shared" si="32"/>
        <v>0</v>
      </c>
      <c r="BK28" s="14">
        <f t="shared" si="32"/>
        <v>0</v>
      </c>
      <c r="BL28" s="14">
        <f t="shared" si="32"/>
        <v>0</v>
      </c>
      <c r="BM28" s="14">
        <f t="shared" si="32"/>
        <v>55132701</v>
      </c>
      <c r="BN28" s="14">
        <f t="shared" si="32"/>
        <v>0</v>
      </c>
      <c r="BO28" s="14"/>
      <c r="BP28" s="14"/>
      <c r="BQ28" s="14">
        <f t="shared" si="33"/>
        <v>3849500</v>
      </c>
      <c r="BR28" s="16">
        <f t="shared" si="7"/>
        <v>0.3145197904761905</v>
      </c>
      <c r="BS28" s="14">
        <f t="shared" si="16"/>
        <v>33024578</v>
      </c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>
        <f>+'[1]MARZO 2016 ULTIMO'!$H$473-CL28</f>
        <v>31874078</v>
      </c>
      <c r="CI28" s="14"/>
      <c r="CJ28" s="14"/>
      <c r="CK28" s="14"/>
      <c r="CL28" s="14">
        <v>1150500</v>
      </c>
      <c r="CM28" s="16">
        <f t="shared" si="8"/>
        <v>0.6854802095238095</v>
      </c>
      <c r="CN28" s="14">
        <f t="shared" si="39"/>
        <v>71975422</v>
      </c>
      <c r="CO28" s="14">
        <f t="shared" si="34"/>
        <v>0</v>
      </c>
      <c r="CP28" s="14">
        <f t="shared" si="34"/>
        <v>0</v>
      </c>
      <c r="CQ28" s="14">
        <f t="shared" si="34"/>
        <v>0</v>
      </c>
      <c r="CR28" s="14">
        <f t="shared" si="34"/>
        <v>0</v>
      </c>
      <c r="CS28" s="14">
        <f t="shared" si="34"/>
        <v>0</v>
      </c>
      <c r="CT28" s="14">
        <f t="shared" si="34"/>
        <v>0</v>
      </c>
      <c r="CU28" s="14">
        <f t="shared" si="34"/>
        <v>0</v>
      </c>
      <c r="CV28" s="14">
        <f t="shared" si="35"/>
        <v>0</v>
      </c>
      <c r="CW28" s="14">
        <f t="shared" si="35"/>
        <v>0</v>
      </c>
      <c r="CX28" s="14">
        <f t="shared" si="35"/>
        <v>0</v>
      </c>
      <c r="CY28" s="14">
        <f t="shared" si="36"/>
        <v>0</v>
      </c>
      <c r="CZ28" s="14">
        <f t="shared" si="36"/>
        <v>0</v>
      </c>
      <c r="DA28" s="14">
        <f t="shared" si="36"/>
        <v>0</v>
      </c>
      <c r="DB28" s="14">
        <f t="shared" si="37"/>
        <v>0</v>
      </c>
      <c r="DC28" s="14">
        <f t="shared" si="37"/>
        <v>68125922</v>
      </c>
      <c r="DD28" s="14">
        <f t="shared" si="37"/>
        <v>0</v>
      </c>
      <c r="DE28" s="14">
        <f t="shared" si="37"/>
        <v>0</v>
      </c>
      <c r="DF28" s="14">
        <f t="shared" si="37"/>
        <v>0</v>
      </c>
      <c r="DG28" s="14">
        <f t="shared" si="37"/>
        <v>3849500</v>
      </c>
    </row>
    <row r="29" spans="1:111" ht="38.25" customHeight="1" x14ac:dyDescent="0.25">
      <c r="A29" s="149"/>
      <c r="B29" s="152"/>
      <c r="C29" s="10" t="s">
        <v>98</v>
      </c>
      <c r="D29" s="11" t="s">
        <v>99</v>
      </c>
      <c r="E29" s="12">
        <v>410</v>
      </c>
      <c r="F29" s="13" t="s">
        <v>90</v>
      </c>
      <c r="G29" s="14">
        <f t="shared" si="20"/>
        <v>100000000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>
        <v>100000000</v>
      </c>
      <c r="W29" s="14"/>
      <c r="X29" s="14"/>
      <c r="Y29" s="14"/>
      <c r="Z29" s="14"/>
      <c r="AB29" s="16">
        <f t="shared" si="0"/>
        <v>0.70541489000000002</v>
      </c>
      <c r="AC29" s="14">
        <f t="shared" si="14"/>
        <v>70541489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>
        <f>+'[1]MARZO 2016 ULTIMO'!$Y$501</f>
        <v>70541489</v>
      </c>
      <c r="AS29" s="14"/>
      <c r="AT29" s="14"/>
      <c r="AU29" s="14"/>
      <c r="AV29" s="14"/>
      <c r="AW29" s="16">
        <f t="shared" si="1"/>
        <v>0.29458510999999998</v>
      </c>
      <c r="AX29" s="14">
        <f t="shared" si="30"/>
        <v>29458511</v>
      </c>
      <c r="AY29" s="14">
        <f t="shared" si="38"/>
        <v>0</v>
      </c>
      <c r="AZ29" s="14">
        <f t="shared" si="31"/>
        <v>0</v>
      </c>
      <c r="BA29" s="14">
        <f t="shared" si="31"/>
        <v>0</v>
      </c>
      <c r="BB29" s="14">
        <f t="shared" si="31"/>
        <v>0</v>
      </c>
      <c r="BC29" s="14">
        <f t="shared" si="32"/>
        <v>0</v>
      </c>
      <c r="BD29" s="14">
        <f t="shared" si="32"/>
        <v>0</v>
      </c>
      <c r="BE29" s="14">
        <f t="shared" si="32"/>
        <v>0</v>
      </c>
      <c r="BF29" s="14">
        <f t="shared" si="32"/>
        <v>0</v>
      </c>
      <c r="BG29" s="14">
        <f t="shared" si="32"/>
        <v>0</v>
      </c>
      <c r="BH29" s="14">
        <f t="shared" si="32"/>
        <v>0</v>
      </c>
      <c r="BI29" s="14">
        <f t="shared" si="32"/>
        <v>0</v>
      </c>
      <c r="BJ29" s="14">
        <f t="shared" si="32"/>
        <v>0</v>
      </c>
      <c r="BK29" s="14">
        <f t="shared" si="32"/>
        <v>0</v>
      </c>
      <c r="BL29" s="14">
        <f t="shared" si="32"/>
        <v>0</v>
      </c>
      <c r="BM29" s="14">
        <f t="shared" si="32"/>
        <v>29458511</v>
      </c>
      <c r="BN29" s="14">
        <f t="shared" si="32"/>
        <v>0</v>
      </c>
      <c r="BO29" s="14"/>
      <c r="BP29" s="14"/>
      <c r="BQ29" s="14">
        <f t="shared" si="33"/>
        <v>0</v>
      </c>
      <c r="BR29" s="16">
        <f t="shared" si="7"/>
        <v>8.3738889999999996E-2</v>
      </c>
      <c r="BS29" s="14">
        <f t="shared" si="16"/>
        <v>8373889</v>
      </c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>
        <f>+'[1]MARZO 2016 ULTIMO'!$H$499</f>
        <v>8373889</v>
      </c>
      <c r="CI29" s="14"/>
      <c r="CJ29" s="14"/>
      <c r="CK29" s="14"/>
      <c r="CL29" s="14"/>
      <c r="CM29" s="16">
        <f t="shared" si="8"/>
        <v>0.91626110999999999</v>
      </c>
      <c r="CN29" s="14">
        <f t="shared" si="39"/>
        <v>91626111</v>
      </c>
      <c r="CO29" s="14">
        <f t="shared" si="34"/>
        <v>0</v>
      </c>
      <c r="CP29" s="14">
        <f t="shared" si="34"/>
        <v>0</v>
      </c>
      <c r="CQ29" s="14">
        <f t="shared" si="34"/>
        <v>0</v>
      </c>
      <c r="CR29" s="14">
        <f t="shared" si="34"/>
        <v>0</v>
      </c>
      <c r="CS29" s="14">
        <f t="shared" si="34"/>
        <v>0</v>
      </c>
      <c r="CT29" s="14">
        <f t="shared" si="34"/>
        <v>0</v>
      </c>
      <c r="CU29" s="14">
        <f t="shared" si="34"/>
        <v>0</v>
      </c>
      <c r="CV29" s="14">
        <f t="shared" si="35"/>
        <v>0</v>
      </c>
      <c r="CW29" s="14">
        <f t="shared" si="35"/>
        <v>0</v>
      </c>
      <c r="CX29" s="14">
        <f t="shared" si="35"/>
        <v>0</v>
      </c>
      <c r="CY29" s="14">
        <f t="shared" si="36"/>
        <v>0</v>
      </c>
      <c r="CZ29" s="14">
        <f t="shared" si="36"/>
        <v>0</v>
      </c>
      <c r="DA29" s="14">
        <f t="shared" si="36"/>
        <v>0</v>
      </c>
      <c r="DB29" s="14">
        <f t="shared" si="37"/>
        <v>0</v>
      </c>
      <c r="DC29" s="14">
        <f t="shared" si="37"/>
        <v>91626111</v>
      </c>
      <c r="DD29" s="14">
        <f t="shared" si="37"/>
        <v>0</v>
      </c>
      <c r="DE29" s="14">
        <f t="shared" si="37"/>
        <v>0</v>
      </c>
      <c r="DF29" s="14">
        <f t="shared" si="37"/>
        <v>0</v>
      </c>
      <c r="DG29" s="14">
        <f t="shared" si="37"/>
        <v>0</v>
      </c>
    </row>
    <row r="30" spans="1:111" ht="22.5" customHeight="1" x14ac:dyDescent="0.25">
      <c r="A30" s="149"/>
      <c r="B30" s="152"/>
      <c r="C30" s="10" t="s">
        <v>100</v>
      </c>
      <c r="D30" s="11" t="s">
        <v>101</v>
      </c>
      <c r="E30" s="12">
        <v>410</v>
      </c>
      <c r="F30" s="13" t="s">
        <v>66</v>
      </c>
      <c r="G30" s="14">
        <f t="shared" si="20"/>
        <v>6000000</v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>
        <v>6000000</v>
      </c>
      <c r="AB30" s="16">
        <f t="shared" si="0"/>
        <v>0.25</v>
      </c>
      <c r="AC30" s="14">
        <f t="shared" si="14"/>
        <v>1500000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>
        <f>+'[1]MARZO 2016 ULTIMO'!$AF$517</f>
        <v>1500000</v>
      </c>
      <c r="AW30" s="16">
        <f t="shared" si="1"/>
        <v>0.75</v>
      </c>
      <c r="AX30" s="14">
        <f t="shared" si="30"/>
        <v>4500000</v>
      </c>
      <c r="AY30" s="14">
        <f t="shared" si="38"/>
        <v>0</v>
      </c>
      <c r="AZ30" s="14">
        <f t="shared" si="31"/>
        <v>0</v>
      </c>
      <c r="BA30" s="14">
        <f t="shared" si="31"/>
        <v>0</v>
      </c>
      <c r="BB30" s="14">
        <f t="shared" si="31"/>
        <v>0</v>
      </c>
      <c r="BC30" s="14">
        <f t="shared" si="32"/>
        <v>0</v>
      </c>
      <c r="BD30" s="14">
        <f t="shared" si="32"/>
        <v>0</v>
      </c>
      <c r="BE30" s="14">
        <f t="shared" si="32"/>
        <v>0</v>
      </c>
      <c r="BF30" s="14">
        <f t="shared" si="32"/>
        <v>0</v>
      </c>
      <c r="BG30" s="14">
        <f t="shared" si="32"/>
        <v>0</v>
      </c>
      <c r="BH30" s="14">
        <f t="shared" si="32"/>
        <v>0</v>
      </c>
      <c r="BI30" s="14">
        <f t="shared" si="32"/>
        <v>0</v>
      </c>
      <c r="BJ30" s="14">
        <f t="shared" si="32"/>
        <v>0</v>
      </c>
      <c r="BK30" s="14">
        <f t="shared" si="32"/>
        <v>0</v>
      </c>
      <c r="BL30" s="14"/>
      <c r="BM30" s="14">
        <f t="shared" si="32"/>
        <v>0</v>
      </c>
      <c r="BN30" s="14">
        <f t="shared" si="32"/>
        <v>0</v>
      </c>
      <c r="BO30" s="14"/>
      <c r="BP30" s="14"/>
      <c r="BQ30" s="14">
        <f t="shared" si="33"/>
        <v>4500000</v>
      </c>
      <c r="BR30" s="16">
        <f t="shared" si="7"/>
        <v>0.25</v>
      </c>
      <c r="BS30" s="14">
        <f t="shared" si="16"/>
        <v>1500000</v>
      </c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>
        <f>+'[1]MARZO 2016 ULTIMO'!$H$515</f>
        <v>1500000</v>
      </c>
      <c r="CM30" s="16">
        <f t="shared" si="8"/>
        <v>0.75</v>
      </c>
      <c r="CN30" s="14">
        <f t="shared" si="39"/>
        <v>4500000</v>
      </c>
      <c r="CO30" s="14">
        <f t="shared" si="34"/>
        <v>0</v>
      </c>
      <c r="CP30" s="14">
        <f t="shared" si="34"/>
        <v>0</v>
      </c>
      <c r="CQ30" s="14">
        <f t="shared" si="34"/>
        <v>0</v>
      </c>
      <c r="CR30" s="14">
        <f t="shared" si="34"/>
        <v>0</v>
      </c>
      <c r="CS30" s="14">
        <f t="shared" si="34"/>
        <v>0</v>
      </c>
      <c r="CT30" s="14">
        <f t="shared" si="34"/>
        <v>0</v>
      </c>
      <c r="CU30" s="14">
        <f t="shared" si="34"/>
        <v>0</v>
      </c>
      <c r="CV30" s="14">
        <f t="shared" si="35"/>
        <v>0</v>
      </c>
      <c r="CW30" s="14">
        <f t="shared" si="35"/>
        <v>0</v>
      </c>
      <c r="CX30" s="14">
        <f t="shared" si="35"/>
        <v>0</v>
      </c>
      <c r="CY30" s="14">
        <f t="shared" si="36"/>
        <v>0</v>
      </c>
      <c r="CZ30" s="14">
        <f t="shared" si="36"/>
        <v>0</v>
      </c>
      <c r="DA30" s="14">
        <f t="shared" si="36"/>
        <v>0</v>
      </c>
      <c r="DB30" s="14">
        <f t="shared" si="36"/>
        <v>0</v>
      </c>
      <c r="DC30" s="14">
        <f t="shared" si="36"/>
        <v>0</v>
      </c>
      <c r="DD30" s="14">
        <f t="shared" si="36"/>
        <v>0</v>
      </c>
      <c r="DE30" s="14">
        <f t="shared" si="36"/>
        <v>0</v>
      </c>
      <c r="DF30" s="14">
        <f t="shared" si="36"/>
        <v>0</v>
      </c>
      <c r="DG30" s="14">
        <f t="shared" si="36"/>
        <v>4500000</v>
      </c>
    </row>
    <row r="31" spans="1:111" ht="50.25" customHeight="1" x14ac:dyDescent="0.25">
      <c r="A31" s="149"/>
      <c r="B31" s="152"/>
      <c r="C31" s="10" t="s">
        <v>102</v>
      </c>
      <c r="D31" s="11" t="s">
        <v>103</v>
      </c>
      <c r="E31" s="12">
        <v>410</v>
      </c>
      <c r="F31" s="13" t="s">
        <v>104</v>
      </c>
      <c r="G31" s="14">
        <f t="shared" si="20"/>
        <v>5000000</v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>
        <v>5000000</v>
      </c>
      <c r="AB31" s="16">
        <f t="shared" si="0"/>
        <v>0</v>
      </c>
      <c r="AC31" s="14">
        <f t="shared" si="14"/>
        <v>0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6">
        <f t="shared" si="1"/>
        <v>1</v>
      </c>
      <c r="AX31" s="14">
        <f t="shared" si="30"/>
        <v>5000000</v>
      </c>
      <c r="AY31" s="14">
        <f t="shared" si="38"/>
        <v>0</v>
      </c>
      <c r="AZ31" s="14">
        <f t="shared" si="31"/>
        <v>0</v>
      </c>
      <c r="BA31" s="14">
        <f t="shared" si="31"/>
        <v>0</v>
      </c>
      <c r="BB31" s="14">
        <f t="shared" si="31"/>
        <v>0</v>
      </c>
      <c r="BC31" s="14">
        <f t="shared" si="32"/>
        <v>0</v>
      </c>
      <c r="BD31" s="14">
        <f t="shared" si="32"/>
        <v>0</v>
      </c>
      <c r="BE31" s="14">
        <f t="shared" si="32"/>
        <v>0</v>
      </c>
      <c r="BF31" s="14">
        <f t="shared" si="32"/>
        <v>0</v>
      </c>
      <c r="BG31" s="14">
        <f t="shared" si="32"/>
        <v>0</v>
      </c>
      <c r="BH31" s="14">
        <f t="shared" si="32"/>
        <v>0</v>
      </c>
      <c r="BI31" s="14">
        <f t="shared" si="32"/>
        <v>0</v>
      </c>
      <c r="BJ31" s="14">
        <f t="shared" si="32"/>
        <v>0</v>
      </c>
      <c r="BK31" s="14">
        <f t="shared" si="32"/>
        <v>0</v>
      </c>
      <c r="BL31" s="14"/>
      <c r="BM31" s="14">
        <f t="shared" si="32"/>
        <v>0</v>
      </c>
      <c r="BN31" s="14">
        <f t="shared" si="32"/>
        <v>0</v>
      </c>
      <c r="BO31" s="14"/>
      <c r="BP31" s="14"/>
      <c r="BQ31" s="14">
        <f t="shared" si="33"/>
        <v>5000000</v>
      </c>
      <c r="BR31" s="16">
        <f t="shared" si="7"/>
        <v>0</v>
      </c>
      <c r="BS31" s="14">
        <f t="shared" si="16"/>
        <v>0</v>
      </c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6">
        <f t="shared" si="8"/>
        <v>1</v>
      </c>
      <c r="CN31" s="14">
        <f t="shared" si="39"/>
        <v>5000000</v>
      </c>
      <c r="CO31" s="14">
        <f t="shared" si="34"/>
        <v>0</v>
      </c>
      <c r="CP31" s="14">
        <f t="shared" si="34"/>
        <v>0</v>
      </c>
      <c r="CQ31" s="14">
        <f t="shared" si="34"/>
        <v>0</v>
      </c>
      <c r="CR31" s="14">
        <f t="shared" si="34"/>
        <v>0</v>
      </c>
      <c r="CS31" s="14">
        <f t="shared" si="34"/>
        <v>0</v>
      </c>
      <c r="CT31" s="14">
        <f t="shared" si="34"/>
        <v>0</v>
      </c>
      <c r="CU31" s="14">
        <f t="shared" si="34"/>
        <v>0</v>
      </c>
      <c r="CV31" s="14">
        <f t="shared" si="35"/>
        <v>0</v>
      </c>
      <c r="CW31" s="14">
        <f t="shared" si="35"/>
        <v>0</v>
      </c>
      <c r="CX31" s="14">
        <f t="shared" si="35"/>
        <v>0</v>
      </c>
      <c r="CY31" s="14">
        <f t="shared" si="36"/>
        <v>0</v>
      </c>
      <c r="CZ31" s="14">
        <f t="shared" si="36"/>
        <v>0</v>
      </c>
      <c r="DA31" s="14">
        <f t="shared" si="36"/>
        <v>0</v>
      </c>
      <c r="DB31" s="14">
        <f t="shared" si="36"/>
        <v>0</v>
      </c>
      <c r="DC31" s="14">
        <f t="shared" si="36"/>
        <v>0</v>
      </c>
      <c r="DD31" s="14">
        <f t="shared" si="36"/>
        <v>0</v>
      </c>
      <c r="DE31" s="14">
        <f t="shared" si="36"/>
        <v>0</v>
      </c>
      <c r="DF31" s="14">
        <f t="shared" si="36"/>
        <v>0</v>
      </c>
      <c r="DG31" s="14">
        <f t="shared" si="36"/>
        <v>5000000</v>
      </c>
    </row>
    <row r="32" spans="1:111" ht="49.5" customHeight="1" x14ac:dyDescent="0.25">
      <c r="A32" s="149"/>
      <c r="B32" s="153"/>
      <c r="C32" s="10" t="s">
        <v>105</v>
      </c>
      <c r="D32" s="11" t="s">
        <v>106</v>
      </c>
      <c r="E32" s="12">
        <v>410</v>
      </c>
      <c r="F32" s="13" t="s">
        <v>107</v>
      </c>
      <c r="G32" s="14">
        <f>SUM(H32:Z32)</f>
        <v>110000000</v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>
        <v>110000000</v>
      </c>
      <c r="W32" s="14"/>
      <c r="X32" s="14"/>
      <c r="Y32" s="14"/>
      <c r="Z32" s="14"/>
      <c r="AB32" s="16">
        <f t="shared" si="0"/>
        <v>1</v>
      </c>
      <c r="AC32" s="14">
        <f t="shared" si="14"/>
        <v>110000000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>
        <f>+'[2]ENERO 2016'!$Y$308</f>
        <v>110000000</v>
      </c>
      <c r="AS32" s="14"/>
      <c r="AT32" s="14"/>
      <c r="AU32" s="14"/>
      <c r="AV32" s="14"/>
      <c r="AW32" s="16">
        <f t="shared" si="1"/>
        <v>0</v>
      </c>
      <c r="AX32" s="14">
        <f t="shared" si="30"/>
        <v>0</v>
      </c>
      <c r="AY32" s="14">
        <f t="shared" si="38"/>
        <v>0</v>
      </c>
      <c r="AZ32" s="14">
        <f t="shared" si="31"/>
        <v>0</v>
      </c>
      <c r="BA32" s="14">
        <f t="shared" si="31"/>
        <v>0</v>
      </c>
      <c r="BB32" s="14">
        <f t="shared" si="31"/>
        <v>0</v>
      </c>
      <c r="BC32" s="14">
        <f t="shared" si="32"/>
        <v>0</v>
      </c>
      <c r="BD32" s="14">
        <f t="shared" si="32"/>
        <v>0</v>
      </c>
      <c r="BE32" s="14">
        <f t="shared" si="32"/>
        <v>0</v>
      </c>
      <c r="BF32" s="14">
        <f t="shared" si="32"/>
        <v>0</v>
      </c>
      <c r="BG32" s="14">
        <f t="shared" si="32"/>
        <v>0</v>
      </c>
      <c r="BH32" s="14">
        <f t="shared" si="32"/>
        <v>0</v>
      </c>
      <c r="BI32" s="14">
        <f t="shared" si="32"/>
        <v>0</v>
      </c>
      <c r="BJ32" s="14">
        <f t="shared" si="32"/>
        <v>0</v>
      </c>
      <c r="BK32" s="14">
        <f t="shared" si="32"/>
        <v>0</v>
      </c>
      <c r="BL32" s="14"/>
      <c r="BM32" s="14">
        <f t="shared" si="32"/>
        <v>0</v>
      </c>
      <c r="BN32" s="14">
        <f t="shared" si="32"/>
        <v>0</v>
      </c>
      <c r="BO32" s="14"/>
      <c r="BP32" s="14"/>
      <c r="BQ32" s="14">
        <f t="shared" si="33"/>
        <v>0</v>
      </c>
      <c r="BR32" s="16">
        <f t="shared" si="7"/>
        <v>0.19598014545454545</v>
      </c>
      <c r="BS32" s="14">
        <f t="shared" si="16"/>
        <v>21557816</v>
      </c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>
        <f>+'[1]MARZO 2016 ULTIMO'!$H$525</f>
        <v>21557816</v>
      </c>
      <c r="CI32" s="14"/>
      <c r="CJ32" s="14"/>
      <c r="CK32" s="14"/>
      <c r="CL32" s="14"/>
      <c r="CM32" s="16">
        <f t="shared" si="8"/>
        <v>0.80401985454545455</v>
      </c>
      <c r="CN32" s="14">
        <f t="shared" si="39"/>
        <v>88442184</v>
      </c>
      <c r="CO32" s="14">
        <f t="shared" si="34"/>
        <v>0</v>
      </c>
      <c r="CP32" s="14">
        <f t="shared" si="34"/>
        <v>0</v>
      </c>
      <c r="CQ32" s="14">
        <f t="shared" si="34"/>
        <v>0</v>
      </c>
      <c r="CR32" s="14">
        <f t="shared" si="34"/>
        <v>0</v>
      </c>
      <c r="CS32" s="14">
        <f t="shared" si="34"/>
        <v>0</v>
      </c>
      <c r="CT32" s="14">
        <f t="shared" si="34"/>
        <v>0</v>
      </c>
      <c r="CU32" s="14">
        <f t="shared" si="34"/>
        <v>0</v>
      </c>
      <c r="CV32" s="14">
        <f t="shared" si="35"/>
        <v>0</v>
      </c>
      <c r="CW32" s="14">
        <f t="shared" si="35"/>
        <v>0</v>
      </c>
      <c r="CX32" s="14">
        <f t="shared" si="35"/>
        <v>0</v>
      </c>
      <c r="CY32" s="14">
        <f t="shared" si="36"/>
        <v>0</v>
      </c>
      <c r="CZ32" s="14">
        <f t="shared" si="36"/>
        <v>0</v>
      </c>
      <c r="DA32" s="14">
        <f t="shared" si="36"/>
        <v>0</v>
      </c>
      <c r="DB32" s="14">
        <f t="shared" si="36"/>
        <v>0</v>
      </c>
      <c r="DC32" s="14">
        <f t="shared" si="36"/>
        <v>88442184</v>
      </c>
      <c r="DD32" s="14">
        <f t="shared" si="36"/>
        <v>0</v>
      </c>
      <c r="DE32" s="14">
        <f t="shared" si="36"/>
        <v>0</v>
      </c>
      <c r="DF32" s="14">
        <f t="shared" si="36"/>
        <v>0</v>
      </c>
      <c r="DG32" s="14">
        <f t="shared" si="36"/>
        <v>0</v>
      </c>
    </row>
    <row r="33" spans="1:111" ht="39.75" customHeight="1" x14ac:dyDescent="0.25">
      <c r="A33" s="149"/>
      <c r="B33" s="151" t="s">
        <v>108</v>
      </c>
      <c r="C33" s="10" t="s">
        <v>109</v>
      </c>
      <c r="D33" s="11" t="s">
        <v>110</v>
      </c>
      <c r="E33" s="137">
        <v>410</v>
      </c>
      <c r="F33" s="13" t="s">
        <v>80</v>
      </c>
      <c r="G33" s="14">
        <f t="shared" si="20"/>
        <v>55000000</v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>
        <v>55000000</v>
      </c>
      <c r="W33" s="14"/>
      <c r="X33" s="14"/>
      <c r="Y33" s="14"/>
      <c r="Z33" s="14"/>
      <c r="AB33" s="16">
        <f t="shared" si="0"/>
        <v>7.4192672727272729E-2</v>
      </c>
      <c r="AC33" s="14">
        <f t="shared" si="14"/>
        <v>4080597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>
        <f>+'[1]MARZO 2016 ULTIMO'!$Y$542</f>
        <v>4080597</v>
      </c>
      <c r="AS33" s="14"/>
      <c r="AT33" s="14"/>
      <c r="AU33" s="14"/>
      <c r="AV33" s="14"/>
      <c r="AW33" s="16">
        <f t="shared" si="1"/>
        <v>0.9258073272727273</v>
      </c>
      <c r="AX33" s="14">
        <f t="shared" si="30"/>
        <v>50919403</v>
      </c>
      <c r="AY33" s="14">
        <f t="shared" si="38"/>
        <v>0</v>
      </c>
      <c r="AZ33" s="14">
        <f t="shared" si="31"/>
        <v>0</v>
      </c>
      <c r="BA33" s="14">
        <f t="shared" si="31"/>
        <v>0</v>
      </c>
      <c r="BB33" s="14">
        <f t="shared" si="31"/>
        <v>0</v>
      </c>
      <c r="BC33" s="14">
        <f t="shared" si="32"/>
        <v>0</v>
      </c>
      <c r="BD33" s="14">
        <f t="shared" si="32"/>
        <v>0</v>
      </c>
      <c r="BE33" s="14">
        <f t="shared" si="32"/>
        <v>0</v>
      </c>
      <c r="BF33" s="14">
        <f t="shared" si="32"/>
        <v>0</v>
      </c>
      <c r="BG33" s="14">
        <f t="shared" si="32"/>
        <v>0</v>
      </c>
      <c r="BH33" s="14">
        <f t="shared" si="32"/>
        <v>0</v>
      </c>
      <c r="BI33" s="14">
        <f t="shared" si="32"/>
        <v>0</v>
      </c>
      <c r="BJ33" s="14">
        <f t="shared" si="32"/>
        <v>0</v>
      </c>
      <c r="BK33" s="14">
        <f t="shared" si="32"/>
        <v>0</v>
      </c>
      <c r="BL33" s="14">
        <f>+U33-AQ33</f>
        <v>0</v>
      </c>
      <c r="BM33" s="14">
        <f t="shared" si="32"/>
        <v>50919403</v>
      </c>
      <c r="BN33" s="14">
        <f t="shared" si="32"/>
        <v>0</v>
      </c>
      <c r="BO33" s="14"/>
      <c r="BP33" s="14"/>
      <c r="BQ33" s="14">
        <f t="shared" si="33"/>
        <v>0</v>
      </c>
      <c r="BR33" s="16">
        <f t="shared" si="7"/>
        <v>1.4668963636363636E-2</v>
      </c>
      <c r="BS33" s="14">
        <f t="shared" si="16"/>
        <v>806793</v>
      </c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>
        <f>+'[1]MARZO 2016 ULTIMO'!$H$540</f>
        <v>806793</v>
      </c>
      <c r="CI33" s="14"/>
      <c r="CJ33" s="14"/>
      <c r="CK33" s="14"/>
      <c r="CL33" s="14"/>
      <c r="CM33" s="16">
        <f t="shared" si="8"/>
        <v>0.98533103636363639</v>
      </c>
      <c r="CN33" s="14">
        <f t="shared" si="39"/>
        <v>54193207</v>
      </c>
      <c r="CO33" s="14">
        <f t="shared" si="34"/>
        <v>0</v>
      </c>
      <c r="CP33" s="14">
        <f t="shared" si="34"/>
        <v>0</v>
      </c>
      <c r="CQ33" s="14">
        <f t="shared" si="34"/>
        <v>0</v>
      </c>
      <c r="CR33" s="14">
        <f t="shared" si="34"/>
        <v>0</v>
      </c>
      <c r="CS33" s="14">
        <f t="shared" si="34"/>
        <v>0</v>
      </c>
      <c r="CT33" s="14">
        <f t="shared" si="34"/>
        <v>0</v>
      </c>
      <c r="CU33" s="14">
        <f t="shared" si="34"/>
        <v>0</v>
      </c>
      <c r="CV33" s="14">
        <f t="shared" si="35"/>
        <v>0</v>
      </c>
      <c r="CW33" s="14">
        <f t="shared" si="35"/>
        <v>0</v>
      </c>
      <c r="CX33" s="14">
        <f t="shared" si="35"/>
        <v>0</v>
      </c>
      <c r="CY33" s="14">
        <f t="shared" si="36"/>
        <v>0</v>
      </c>
      <c r="CZ33" s="14">
        <f t="shared" si="36"/>
        <v>0</v>
      </c>
      <c r="DA33" s="14">
        <f t="shared" si="36"/>
        <v>0</v>
      </c>
      <c r="DB33" s="14">
        <f t="shared" ref="DB33:DE35" si="40">+U33-CG33</f>
        <v>0</v>
      </c>
      <c r="DC33" s="14">
        <f t="shared" si="40"/>
        <v>54193207</v>
      </c>
      <c r="DD33" s="14">
        <f t="shared" si="40"/>
        <v>0</v>
      </c>
      <c r="DE33" s="14">
        <f t="shared" si="40"/>
        <v>0</v>
      </c>
      <c r="DF33" s="14">
        <f t="shared" si="36"/>
        <v>0</v>
      </c>
      <c r="DG33" s="14">
        <f t="shared" ref="DG33:DG47" si="41">+Z33-CL33</f>
        <v>0</v>
      </c>
    </row>
    <row r="34" spans="1:111" ht="39" customHeight="1" x14ac:dyDescent="0.25">
      <c r="A34" s="149"/>
      <c r="B34" s="152"/>
      <c r="C34" s="10" t="s">
        <v>111</v>
      </c>
      <c r="D34" s="11" t="s">
        <v>112</v>
      </c>
      <c r="E34" s="12">
        <v>410</v>
      </c>
      <c r="F34" s="13" t="s">
        <v>80</v>
      </c>
      <c r="G34" s="14">
        <f t="shared" si="20"/>
        <v>50000000</v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>
        <v>50000000</v>
      </c>
      <c r="W34" s="14"/>
      <c r="X34" s="14"/>
      <c r="Y34" s="14"/>
      <c r="Z34" s="14"/>
      <c r="AB34" s="16">
        <f t="shared" si="0"/>
        <v>0</v>
      </c>
      <c r="AC34" s="14">
        <f t="shared" si="14"/>
        <v>0</v>
      </c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6">
        <f t="shared" si="1"/>
        <v>1</v>
      </c>
      <c r="AX34" s="14">
        <f t="shared" si="30"/>
        <v>50000000</v>
      </c>
      <c r="AY34" s="14">
        <f t="shared" si="38"/>
        <v>0</v>
      </c>
      <c r="AZ34" s="14">
        <f t="shared" si="31"/>
        <v>0</v>
      </c>
      <c r="BA34" s="14">
        <f t="shared" si="31"/>
        <v>0</v>
      </c>
      <c r="BB34" s="14">
        <f t="shared" si="31"/>
        <v>0</v>
      </c>
      <c r="BC34" s="14">
        <f t="shared" si="32"/>
        <v>0</v>
      </c>
      <c r="BD34" s="14">
        <f t="shared" si="32"/>
        <v>0</v>
      </c>
      <c r="BE34" s="14">
        <f t="shared" si="32"/>
        <v>0</v>
      </c>
      <c r="BF34" s="14">
        <f t="shared" si="32"/>
        <v>0</v>
      </c>
      <c r="BG34" s="14">
        <f t="shared" si="32"/>
        <v>0</v>
      </c>
      <c r="BH34" s="14">
        <f t="shared" si="32"/>
        <v>0</v>
      </c>
      <c r="BI34" s="14">
        <f t="shared" si="32"/>
        <v>0</v>
      </c>
      <c r="BJ34" s="14">
        <f t="shared" si="32"/>
        <v>0</v>
      </c>
      <c r="BK34" s="14">
        <f t="shared" si="32"/>
        <v>0</v>
      </c>
      <c r="BL34" s="14">
        <f>+U34-AQ34</f>
        <v>0</v>
      </c>
      <c r="BM34" s="14">
        <f t="shared" si="32"/>
        <v>50000000</v>
      </c>
      <c r="BN34" s="14">
        <f t="shared" si="32"/>
        <v>0</v>
      </c>
      <c r="BO34" s="14"/>
      <c r="BP34" s="14"/>
      <c r="BQ34" s="14">
        <f t="shared" si="33"/>
        <v>0</v>
      </c>
      <c r="BR34" s="16">
        <f t="shared" si="7"/>
        <v>0</v>
      </c>
      <c r="BS34" s="14">
        <f t="shared" si="16"/>
        <v>0</v>
      </c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6">
        <f t="shared" si="8"/>
        <v>1</v>
      </c>
      <c r="CN34" s="14">
        <f t="shared" si="39"/>
        <v>50000000</v>
      </c>
      <c r="CO34" s="14">
        <f t="shared" si="34"/>
        <v>0</v>
      </c>
      <c r="CP34" s="14">
        <f t="shared" si="34"/>
        <v>0</v>
      </c>
      <c r="CQ34" s="14">
        <f t="shared" si="34"/>
        <v>0</v>
      </c>
      <c r="CR34" s="14">
        <f t="shared" si="34"/>
        <v>0</v>
      </c>
      <c r="CS34" s="14">
        <f t="shared" si="34"/>
        <v>0</v>
      </c>
      <c r="CT34" s="14">
        <f t="shared" si="34"/>
        <v>0</v>
      </c>
      <c r="CU34" s="14">
        <f t="shared" si="34"/>
        <v>0</v>
      </c>
      <c r="CV34" s="14">
        <f t="shared" si="35"/>
        <v>0</v>
      </c>
      <c r="CW34" s="14">
        <f t="shared" si="35"/>
        <v>0</v>
      </c>
      <c r="CX34" s="14">
        <f t="shared" si="35"/>
        <v>0</v>
      </c>
      <c r="CY34" s="14">
        <f t="shared" si="36"/>
        <v>0</v>
      </c>
      <c r="CZ34" s="14">
        <f t="shared" si="36"/>
        <v>0</v>
      </c>
      <c r="DA34" s="14">
        <f t="shared" si="36"/>
        <v>0</v>
      </c>
      <c r="DB34" s="14">
        <f t="shared" si="40"/>
        <v>0</v>
      </c>
      <c r="DC34" s="14">
        <f t="shared" si="40"/>
        <v>50000000</v>
      </c>
      <c r="DD34" s="14">
        <f t="shared" si="40"/>
        <v>0</v>
      </c>
      <c r="DE34" s="14">
        <f t="shared" si="40"/>
        <v>0</v>
      </c>
      <c r="DF34" s="14">
        <f t="shared" si="36"/>
        <v>0</v>
      </c>
      <c r="DG34" s="14">
        <f t="shared" si="41"/>
        <v>0</v>
      </c>
    </row>
    <row r="35" spans="1:111" ht="35.25" customHeight="1" x14ac:dyDescent="0.25">
      <c r="A35" s="149"/>
      <c r="B35" s="152"/>
      <c r="C35" s="10" t="s">
        <v>113</v>
      </c>
      <c r="D35" s="11" t="s">
        <v>114</v>
      </c>
      <c r="E35" s="12">
        <v>410</v>
      </c>
      <c r="F35" s="13" t="s">
        <v>80</v>
      </c>
      <c r="G35" s="14">
        <f t="shared" si="20"/>
        <v>40000000</v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>
        <v>40000000</v>
      </c>
      <c r="W35" s="14"/>
      <c r="X35" s="14"/>
      <c r="Y35" s="14"/>
      <c r="Z35" s="14"/>
      <c r="AB35" s="16">
        <f t="shared" si="0"/>
        <v>1</v>
      </c>
      <c r="AC35" s="14">
        <f t="shared" si="14"/>
        <v>40000000</v>
      </c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>
        <v>40000000</v>
      </c>
      <c r="AS35" s="14"/>
      <c r="AT35" s="14"/>
      <c r="AU35" s="14"/>
      <c r="AV35" s="14"/>
      <c r="AW35" s="16">
        <f t="shared" si="1"/>
        <v>0</v>
      </c>
      <c r="AX35" s="14">
        <f t="shared" si="30"/>
        <v>0</v>
      </c>
      <c r="AY35" s="14">
        <f t="shared" si="38"/>
        <v>0</v>
      </c>
      <c r="AZ35" s="14">
        <f t="shared" si="31"/>
        <v>0</v>
      </c>
      <c r="BA35" s="14">
        <f t="shared" si="31"/>
        <v>0</v>
      </c>
      <c r="BB35" s="14">
        <f t="shared" si="31"/>
        <v>0</v>
      </c>
      <c r="BC35" s="14">
        <f t="shared" si="32"/>
        <v>0</v>
      </c>
      <c r="BD35" s="14">
        <f t="shared" si="32"/>
        <v>0</v>
      </c>
      <c r="BE35" s="14">
        <f t="shared" si="32"/>
        <v>0</v>
      </c>
      <c r="BF35" s="14">
        <f t="shared" si="32"/>
        <v>0</v>
      </c>
      <c r="BG35" s="14">
        <f t="shared" si="32"/>
        <v>0</v>
      </c>
      <c r="BH35" s="14">
        <f t="shared" si="32"/>
        <v>0</v>
      </c>
      <c r="BI35" s="14">
        <f t="shared" si="32"/>
        <v>0</v>
      </c>
      <c r="BJ35" s="14">
        <f t="shared" si="32"/>
        <v>0</v>
      </c>
      <c r="BK35" s="14">
        <f t="shared" si="32"/>
        <v>0</v>
      </c>
      <c r="BL35" s="14">
        <f>+U35-AQ35</f>
        <v>0</v>
      </c>
      <c r="BM35" s="14">
        <f t="shared" si="32"/>
        <v>0</v>
      </c>
      <c r="BN35" s="14">
        <f t="shared" si="32"/>
        <v>0</v>
      </c>
      <c r="BO35" s="14"/>
      <c r="BP35" s="14"/>
      <c r="BQ35" s="14">
        <f t="shared" si="33"/>
        <v>0</v>
      </c>
      <c r="BR35" s="16">
        <f t="shared" si="7"/>
        <v>0.72390849999999995</v>
      </c>
      <c r="BS35" s="14">
        <f t="shared" si="16"/>
        <v>28956340</v>
      </c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>
        <f>+'[1]MARZO 2016 ULTIMO'!$H$552</f>
        <v>28956340</v>
      </c>
      <c r="CI35" s="14"/>
      <c r="CJ35" s="14"/>
      <c r="CK35" s="14"/>
      <c r="CL35" s="14"/>
      <c r="CM35" s="16">
        <f t="shared" si="8"/>
        <v>0.27609150000000005</v>
      </c>
      <c r="CN35" s="14">
        <f t="shared" si="39"/>
        <v>11043660</v>
      </c>
      <c r="CO35" s="14">
        <f t="shared" si="34"/>
        <v>0</v>
      </c>
      <c r="CP35" s="14">
        <f t="shared" si="34"/>
        <v>0</v>
      </c>
      <c r="CQ35" s="14">
        <f t="shared" si="34"/>
        <v>0</v>
      </c>
      <c r="CR35" s="14">
        <f t="shared" si="34"/>
        <v>0</v>
      </c>
      <c r="CS35" s="14">
        <f t="shared" si="34"/>
        <v>0</v>
      </c>
      <c r="CT35" s="14">
        <f t="shared" si="34"/>
        <v>0</v>
      </c>
      <c r="CU35" s="14">
        <f t="shared" si="34"/>
        <v>0</v>
      </c>
      <c r="CV35" s="14">
        <f t="shared" si="35"/>
        <v>0</v>
      </c>
      <c r="CW35" s="14">
        <f t="shared" si="35"/>
        <v>0</v>
      </c>
      <c r="CX35" s="14">
        <f t="shared" si="35"/>
        <v>0</v>
      </c>
      <c r="CY35" s="14">
        <f t="shared" si="36"/>
        <v>0</v>
      </c>
      <c r="CZ35" s="14">
        <f t="shared" si="36"/>
        <v>0</v>
      </c>
      <c r="DA35" s="14">
        <f t="shared" si="36"/>
        <v>0</v>
      </c>
      <c r="DB35" s="14">
        <f t="shared" si="40"/>
        <v>0</v>
      </c>
      <c r="DC35" s="14">
        <f t="shared" si="40"/>
        <v>11043660</v>
      </c>
      <c r="DD35" s="14">
        <f t="shared" si="40"/>
        <v>0</v>
      </c>
      <c r="DE35" s="14">
        <f t="shared" si="40"/>
        <v>0</v>
      </c>
      <c r="DF35" s="14">
        <f t="shared" si="36"/>
        <v>0</v>
      </c>
      <c r="DG35" s="14">
        <f t="shared" si="41"/>
        <v>0</v>
      </c>
    </row>
    <row r="36" spans="1:111" ht="36.75" customHeight="1" x14ac:dyDescent="0.25">
      <c r="A36" s="149"/>
      <c r="B36" s="153"/>
      <c r="C36" s="10" t="s">
        <v>115</v>
      </c>
      <c r="D36" s="11" t="s">
        <v>116</v>
      </c>
      <c r="E36" s="12">
        <v>410</v>
      </c>
      <c r="F36" s="13" t="s">
        <v>80</v>
      </c>
      <c r="G36" s="14">
        <f t="shared" si="20"/>
        <v>105000000</v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>
        <v>105000000</v>
      </c>
      <c r="W36" s="14"/>
      <c r="X36" s="14"/>
      <c r="Y36" s="14"/>
      <c r="Z36" s="14"/>
      <c r="AB36" s="16">
        <f t="shared" si="0"/>
        <v>0.84865523809523813</v>
      </c>
      <c r="AC36" s="14">
        <f t="shared" si="14"/>
        <v>89108800</v>
      </c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>
        <f>+'[1]MARZO 2016 ULTIMO'!$Y$564</f>
        <v>89108800</v>
      </c>
      <c r="AS36" s="14"/>
      <c r="AT36" s="14"/>
      <c r="AU36" s="14"/>
      <c r="AV36" s="14"/>
      <c r="AW36" s="16">
        <f t="shared" si="1"/>
        <v>0.15134476190476187</v>
      </c>
      <c r="AX36" s="14">
        <f t="shared" si="30"/>
        <v>15891200</v>
      </c>
      <c r="AY36" s="14">
        <f t="shared" si="38"/>
        <v>0</v>
      </c>
      <c r="AZ36" s="14">
        <f t="shared" si="31"/>
        <v>0</v>
      </c>
      <c r="BA36" s="14">
        <f t="shared" si="31"/>
        <v>0</v>
      </c>
      <c r="BB36" s="14">
        <f t="shared" si="31"/>
        <v>0</v>
      </c>
      <c r="BC36" s="14">
        <f t="shared" si="31"/>
        <v>0</v>
      </c>
      <c r="BD36" s="14">
        <f t="shared" si="31"/>
        <v>0</v>
      </c>
      <c r="BE36" s="14">
        <f t="shared" si="31"/>
        <v>0</v>
      </c>
      <c r="BF36" s="14">
        <f t="shared" si="31"/>
        <v>0</v>
      </c>
      <c r="BG36" s="14">
        <f t="shared" si="31"/>
        <v>0</v>
      </c>
      <c r="BH36" s="14">
        <f t="shared" si="31"/>
        <v>0</v>
      </c>
      <c r="BI36" s="14">
        <f t="shared" si="31"/>
        <v>0</v>
      </c>
      <c r="BJ36" s="14">
        <f t="shared" si="31"/>
        <v>0</v>
      </c>
      <c r="BK36" s="14">
        <f t="shared" si="31"/>
        <v>0</v>
      </c>
      <c r="BL36" s="14">
        <f t="shared" si="31"/>
        <v>0</v>
      </c>
      <c r="BM36" s="14">
        <f t="shared" si="31"/>
        <v>15891200</v>
      </c>
      <c r="BN36" s="14">
        <f t="shared" si="31"/>
        <v>0</v>
      </c>
      <c r="BO36" s="14">
        <f t="shared" si="31"/>
        <v>0</v>
      </c>
      <c r="BP36" s="14">
        <f t="shared" ref="BP36:BQ51" si="42">Y36-AU36</f>
        <v>0</v>
      </c>
      <c r="BQ36" s="14">
        <f t="shared" si="42"/>
        <v>0</v>
      </c>
      <c r="BR36" s="16">
        <f t="shared" si="7"/>
        <v>0.84865523809523813</v>
      </c>
      <c r="BS36" s="14">
        <f t="shared" si="16"/>
        <v>89108800</v>
      </c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>
        <f>+'[1]MARZO 2016 ULTIMO'!$H$562</f>
        <v>89108800</v>
      </c>
      <c r="CI36" s="14"/>
      <c r="CJ36" s="14"/>
      <c r="CK36" s="14"/>
      <c r="CL36" s="14"/>
      <c r="CM36" s="16">
        <f t="shared" si="8"/>
        <v>0.15134476190476187</v>
      </c>
      <c r="CN36" s="14">
        <f t="shared" si="39"/>
        <v>15891200</v>
      </c>
      <c r="CO36" s="14">
        <f t="shared" si="34"/>
        <v>0</v>
      </c>
      <c r="CP36" s="14">
        <f t="shared" si="34"/>
        <v>0</v>
      </c>
      <c r="CQ36" s="14">
        <f t="shared" si="34"/>
        <v>0</v>
      </c>
      <c r="CR36" s="14">
        <f t="shared" si="34"/>
        <v>0</v>
      </c>
      <c r="CS36" s="14">
        <f t="shared" si="34"/>
        <v>0</v>
      </c>
      <c r="CT36" s="14">
        <f t="shared" si="34"/>
        <v>0</v>
      </c>
      <c r="CU36" s="14">
        <f t="shared" si="34"/>
        <v>0</v>
      </c>
      <c r="CV36" s="14">
        <f>O36-CA36</f>
        <v>0</v>
      </c>
      <c r="CW36" s="14">
        <f>P36-CB36</f>
        <v>0</v>
      </c>
      <c r="CX36" s="14">
        <f>Q36-CC36</f>
        <v>0</v>
      </c>
      <c r="CY36" s="14">
        <f t="shared" si="36"/>
        <v>0</v>
      </c>
      <c r="CZ36" s="14">
        <f t="shared" si="36"/>
        <v>0</v>
      </c>
      <c r="DA36" s="14">
        <f t="shared" si="36"/>
        <v>0</v>
      </c>
      <c r="DB36" s="14">
        <f>U36-CG36</f>
        <v>0</v>
      </c>
      <c r="DC36" s="14">
        <f>V36-CH36</f>
        <v>15891200</v>
      </c>
      <c r="DD36" s="14">
        <f>W36-CI36</f>
        <v>0</v>
      </c>
      <c r="DE36" s="14">
        <f>X36-CJ36</f>
        <v>0</v>
      </c>
      <c r="DF36" s="14">
        <f t="shared" si="36"/>
        <v>0</v>
      </c>
      <c r="DG36" s="14">
        <f>Z36-CL36</f>
        <v>0</v>
      </c>
    </row>
    <row r="37" spans="1:111" ht="35.25" customHeight="1" x14ac:dyDescent="0.25">
      <c r="A37" s="149"/>
      <c r="B37" s="151" t="s">
        <v>117</v>
      </c>
      <c r="C37" s="10" t="s">
        <v>118</v>
      </c>
      <c r="D37" s="11" t="s">
        <v>119</v>
      </c>
      <c r="E37" s="12">
        <v>410</v>
      </c>
      <c r="F37" s="13" t="s">
        <v>80</v>
      </c>
      <c r="G37" s="14">
        <f t="shared" si="20"/>
        <v>280000000</v>
      </c>
      <c r="H37" s="39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>
        <v>280000000</v>
      </c>
      <c r="U37" s="14"/>
      <c r="V37" s="14"/>
      <c r="W37" s="14"/>
      <c r="X37" s="14"/>
      <c r="Y37" s="14"/>
      <c r="Z37" s="14"/>
      <c r="AB37" s="16">
        <f t="shared" si="0"/>
        <v>0.15823212857142857</v>
      </c>
      <c r="AC37" s="14">
        <f t="shared" si="14"/>
        <v>44304996</v>
      </c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>
        <f>+'[1]MARZO 2016 ULTIMO'!$W$587</f>
        <v>44304996</v>
      </c>
      <c r="AQ37" s="14"/>
      <c r="AR37" s="14"/>
      <c r="AS37" s="14"/>
      <c r="AT37" s="14"/>
      <c r="AU37" s="14"/>
      <c r="AV37" s="14"/>
      <c r="AW37" s="16">
        <f t="shared" si="1"/>
        <v>0.84176787142857146</v>
      </c>
      <c r="AX37" s="14">
        <f t="shared" si="30"/>
        <v>235695004</v>
      </c>
      <c r="AY37" s="14">
        <f t="shared" si="38"/>
        <v>0</v>
      </c>
      <c r="AZ37" s="14">
        <f t="shared" si="31"/>
        <v>0</v>
      </c>
      <c r="BA37" s="14">
        <f t="shared" si="31"/>
        <v>0</v>
      </c>
      <c r="BB37" s="14">
        <f t="shared" si="31"/>
        <v>0</v>
      </c>
      <c r="BC37" s="14">
        <f t="shared" ref="BC37:BN52" si="43">+L37-AH37</f>
        <v>0</v>
      </c>
      <c r="BD37" s="14">
        <f t="shared" si="43"/>
        <v>0</v>
      </c>
      <c r="BE37" s="14">
        <f t="shared" si="43"/>
        <v>0</v>
      </c>
      <c r="BF37" s="14">
        <f t="shared" si="43"/>
        <v>0</v>
      </c>
      <c r="BG37" s="14">
        <f t="shared" si="43"/>
        <v>0</v>
      </c>
      <c r="BH37" s="14">
        <f t="shared" si="43"/>
        <v>0</v>
      </c>
      <c r="BI37" s="14">
        <f t="shared" si="43"/>
        <v>0</v>
      </c>
      <c r="BJ37" s="14">
        <f t="shared" si="43"/>
        <v>0</v>
      </c>
      <c r="BK37" s="14">
        <f t="shared" si="43"/>
        <v>235695004</v>
      </c>
      <c r="BL37" s="14">
        <f t="shared" si="43"/>
        <v>0</v>
      </c>
      <c r="BM37" s="14">
        <f t="shared" si="43"/>
        <v>0</v>
      </c>
      <c r="BN37" s="14">
        <f t="shared" si="43"/>
        <v>0</v>
      </c>
      <c r="BO37" s="14"/>
      <c r="BP37" s="14">
        <f t="shared" si="42"/>
        <v>0</v>
      </c>
      <c r="BQ37" s="14">
        <f t="shared" si="33"/>
        <v>0</v>
      </c>
      <c r="BR37" s="16">
        <f t="shared" si="7"/>
        <v>0.13795325714285714</v>
      </c>
      <c r="BS37" s="14">
        <f t="shared" si="16"/>
        <v>38626912</v>
      </c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>
        <f>+'[1]MARZO 2016 ULTIMO'!$H$585</f>
        <v>38626912</v>
      </c>
      <c r="CG37" s="14"/>
      <c r="CH37" s="14"/>
      <c r="CI37" s="14"/>
      <c r="CJ37" s="14"/>
      <c r="CK37" s="14"/>
      <c r="CL37" s="14"/>
      <c r="CM37" s="16">
        <f t="shared" si="8"/>
        <v>0.86204674285714289</v>
      </c>
      <c r="CN37" s="14">
        <f t="shared" si="39"/>
        <v>241373088</v>
      </c>
      <c r="CO37" s="14">
        <f t="shared" si="34"/>
        <v>0</v>
      </c>
      <c r="CP37" s="14">
        <f t="shared" si="34"/>
        <v>0</v>
      </c>
      <c r="CQ37" s="14">
        <f t="shared" si="34"/>
        <v>0</v>
      </c>
      <c r="CR37" s="14">
        <f t="shared" si="34"/>
        <v>0</v>
      </c>
      <c r="CS37" s="14">
        <f t="shared" si="34"/>
        <v>0</v>
      </c>
      <c r="CT37" s="14">
        <f t="shared" si="34"/>
        <v>0</v>
      </c>
      <c r="CU37" s="14">
        <f t="shared" si="34"/>
        <v>0</v>
      </c>
      <c r="CV37" s="14">
        <f t="shared" ref="CV37:DA48" si="44">+O37-CA37</f>
        <v>0</v>
      </c>
      <c r="CW37" s="14">
        <f t="shared" si="44"/>
        <v>0</v>
      </c>
      <c r="CX37" s="14">
        <f t="shared" si="44"/>
        <v>0</v>
      </c>
      <c r="CY37" s="14">
        <f t="shared" si="36"/>
        <v>0</v>
      </c>
      <c r="CZ37" s="14">
        <f t="shared" si="36"/>
        <v>0</v>
      </c>
      <c r="DA37" s="14">
        <f t="shared" si="36"/>
        <v>241373088</v>
      </c>
      <c r="DB37" s="14">
        <f t="shared" ref="DB37:DE48" si="45">+U37-CG37</f>
        <v>0</v>
      </c>
      <c r="DC37" s="14">
        <f t="shared" si="45"/>
        <v>0</v>
      </c>
      <c r="DD37" s="14">
        <f t="shared" si="45"/>
        <v>0</v>
      </c>
      <c r="DE37" s="14">
        <f t="shared" si="45"/>
        <v>0</v>
      </c>
      <c r="DF37" s="14">
        <f t="shared" si="36"/>
        <v>0</v>
      </c>
      <c r="DG37" s="14">
        <f t="shared" si="41"/>
        <v>0</v>
      </c>
    </row>
    <row r="38" spans="1:111" ht="45.75" customHeight="1" x14ac:dyDescent="0.25">
      <c r="A38" s="149"/>
      <c r="B38" s="152"/>
      <c r="C38" s="10" t="s">
        <v>120</v>
      </c>
      <c r="D38" s="11" t="s">
        <v>121</v>
      </c>
      <c r="E38" s="12">
        <v>410</v>
      </c>
      <c r="F38" s="13" t="s">
        <v>122</v>
      </c>
      <c r="G38" s="14">
        <f t="shared" si="20"/>
        <v>193627198</v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>
        <v>7696735</v>
      </c>
      <c r="U38" s="14"/>
      <c r="V38" s="14">
        <v>147930463</v>
      </c>
      <c r="W38" s="14"/>
      <c r="X38" s="14"/>
      <c r="Y38" s="40"/>
      <c r="Z38" s="40">
        <f>35000000+3000000</f>
        <v>38000000</v>
      </c>
      <c r="AB38" s="16">
        <f t="shared" si="0"/>
        <v>0.11653222911380456</v>
      </c>
      <c r="AC38" s="14">
        <f t="shared" si="14"/>
        <v>22563809</v>
      </c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>
        <f>+'[1]MARZO 2016 ULTIMO'!$W$607</f>
        <v>7696735</v>
      </c>
      <c r="AQ38" s="14"/>
      <c r="AR38" s="14">
        <f>+'[1]MARZO 2016 ULTIMO'!$Y$607</f>
        <v>12945000</v>
      </c>
      <c r="AS38" s="14"/>
      <c r="AT38" s="14"/>
      <c r="AU38" s="14"/>
      <c r="AV38" s="14">
        <v>1922074</v>
      </c>
      <c r="AW38" s="16">
        <f t="shared" si="1"/>
        <v>0.88346777088619544</v>
      </c>
      <c r="AX38" s="14">
        <f t="shared" si="30"/>
        <v>171063389</v>
      </c>
      <c r="AY38" s="14">
        <f t="shared" si="38"/>
        <v>0</v>
      </c>
      <c r="AZ38" s="14">
        <f t="shared" si="31"/>
        <v>0</v>
      </c>
      <c r="BA38" s="14">
        <f t="shared" si="31"/>
        <v>0</v>
      </c>
      <c r="BB38" s="14">
        <f t="shared" si="31"/>
        <v>0</v>
      </c>
      <c r="BC38" s="14">
        <f t="shared" si="43"/>
        <v>0</v>
      </c>
      <c r="BD38" s="14">
        <f t="shared" si="43"/>
        <v>0</v>
      </c>
      <c r="BE38" s="14">
        <f t="shared" si="43"/>
        <v>0</v>
      </c>
      <c r="BF38" s="14">
        <f t="shared" si="43"/>
        <v>0</v>
      </c>
      <c r="BG38" s="14">
        <f t="shared" si="43"/>
        <v>0</v>
      </c>
      <c r="BH38" s="14">
        <f t="shared" si="43"/>
        <v>0</v>
      </c>
      <c r="BI38" s="14">
        <f t="shared" si="43"/>
        <v>0</v>
      </c>
      <c r="BJ38" s="14">
        <f t="shared" si="43"/>
        <v>0</v>
      </c>
      <c r="BK38" s="14">
        <f t="shared" si="43"/>
        <v>0</v>
      </c>
      <c r="BL38" s="14">
        <f t="shared" si="43"/>
        <v>0</v>
      </c>
      <c r="BM38" s="14">
        <f t="shared" si="43"/>
        <v>134985463</v>
      </c>
      <c r="BN38" s="14">
        <f t="shared" si="43"/>
        <v>0</v>
      </c>
      <c r="BO38" s="14"/>
      <c r="BP38" s="14">
        <f t="shared" si="42"/>
        <v>0</v>
      </c>
      <c r="BQ38" s="14">
        <f t="shared" si="33"/>
        <v>36077926</v>
      </c>
      <c r="BR38" s="16">
        <f t="shared" si="7"/>
        <v>0.11631531743799753</v>
      </c>
      <c r="BS38" s="14">
        <f t="shared" si="16"/>
        <v>22521809</v>
      </c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>
        <f>+'[1]MARZO 2016 ULTIMO'!$H$608+'[1]MARZO 2016 ULTIMO'!$H$611+'[1]MARZO 2016 ULTIMO'!$H$613+'[1]MARZO 2016 ULTIMO'!$W$615</f>
        <v>7654735</v>
      </c>
      <c r="CG38" s="14"/>
      <c r="CH38" s="14">
        <f>+'[1]MARZO 2016 ULTIMO'!$Y$615+'[1]MARZO 2016 ULTIMO'!$Y$617+'[1]MARZO 2016 ULTIMO'!$Y$619+'[1]MARZO 2016 ULTIMO'!$Y$620</f>
        <v>12945000</v>
      </c>
      <c r="CI38" s="14"/>
      <c r="CJ38" s="14"/>
      <c r="CK38" s="14"/>
      <c r="CL38" s="14">
        <v>1922074</v>
      </c>
      <c r="CM38" s="16">
        <f t="shared" si="8"/>
        <v>0.8836846825620025</v>
      </c>
      <c r="CN38" s="14">
        <f t="shared" si="39"/>
        <v>171105389</v>
      </c>
      <c r="CO38" s="14">
        <f t="shared" si="34"/>
        <v>0</v>
      </c>
      <c r="CP38" s="14">
        <f t="shared" si="34"/>
        <v>0</v>
      </c>
      <c r="CQ38" s="14">
        <f t="shared" si="34"/>
        <v>0</v>
      </c>
      <c r="CR38" s="14">
        <f t="shared" si="34"/>
        <v>0</v>
      </c>
      <c r="CS38" s="14">
        <f t="shared" si="34"/>
        <v>0</v>
      </c>
      <c r="CT38" s="14">
        <f t="shared" si="34"/>
        <v>0</v>
      </c>
      <c r="CU38" s="14">
        <f t="shared" si="34"/>
        <v>0</v>
      </c>
      <c r="CV38" s="14">
        <f t="shared" si="44"/>
        <v>0</v>
      </c>
      <c r="CW38" s="14">
        <f t="shared" si="44"/>
        <v>0</v>
      </c>
      <c r="CX38" s="14">
        <f t="shared" si="44"/>
        <v>0</v>
      </c>
      <c r="CY38" s="14">
        <f t="shared" si="36"/>
        <v>0</v>
      </c>
      <c r="CZ38" s="14">
        <f t="shared" si="36"/>
        <v>0</v>
      </c>
      <c r="DA38" s="14">
        <f t="shared" si="36"/>
        <v>42000</v>
      </c>
      <c r="DB38" s="14">
        <f t="shared" si="45"/>
        <v>0</v>
      </c>
      <c r="DC38" s="14">
        <f t="shared" si="45"/>
        <v>134985463</v>
      </c>
      <c r="DD38" s="14">
        <f t="shared" si="45"/>
        <v>0</v>
      </c>
      <c r="DE38" s="14">
        <f t="shared" si="45"/>
        <v>0</v>
      </c>
      <c r="DF38" s="14">
        <f t="shared" si="36"/>
        <v>0</v>
      </c>
      <c r="DG38" s="14">
        <f t="shared" si="41"/>
        <v>36077926</v>
      </c>
    </row>
    <row r="39" spans="1:111" ht="44.25" customHeight="1" x14ac:dyDescent="0.25">
      <c r="A39" s="149"/>
      <c r="B39" s="152"/>
      <c r="C39" s="10" t="s">
        <v>123</v>
      </c>
      <c r="D39" s="11" t="s">
        <v>124</v>
      </c>
      <c r="E39" s="12">
        <v>410</v>
      </c>
      <c r="F39" s="13" t="s">
        <v>80</v>
      </c>
      <c r="G39" s="14">
        <f t="shared" si="20"/>
        <v>200000000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>
        <v>100000000</v>
      </c>
      <c r="U39" s="14"/>
      <c r="V39" s="14"/>
      <c r="W39" s="14"/>
      <c r="X39" s="14"/>
      <c r="Y39" s="40">
        <f>62258164+37741836</f>
        <v>100000000</v>
      </c>
      <c r="Z39" s="40"/>
      <c r="AB39" s="16">
        <f t="shared" si="0"/>
        <v>0.5</v>
      </c>
      <c r="AC39" s="14">
        <f t="shared" si="14"/>
        <v>100000000</v>
      </c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>
        <f>+'[2]ENERO 2016'!$W$352</f>
        <v>100000000</v>
      </c>
      <c r="AQ39" s="14"/>
      <c r="AR39" s="14"/>
      <c r="AS39" s="14"/>
      <c r="AT39" s="14"/>
      <c r="AU39" s="14"/>
      <c r="AV39" s="14"/>
      <c r="AW39" s="16">
        <f t="shared" si="1"/>
        <v>0.5</v>
      </c>
      <c r="AX39" s="14">
        <f t="shared" si="30"/>
        <v>100000000</v>
      </c>
      <c r="AY39" s="14">
        <f t="shared" si="38"/>
        <v>0</v>
      </c>
      <c r="AZ39" s="14">
        <f t="shared" si="31"/>
        <v>0</v>
      </c>
      <c r="BA39" s="14">
        <f t="shared" si="31"/>
        <v>0</v>
      </c>
      <c r="BB39" s="14">
        <f t="shared" si="31"/>
        <v>0</v>
      </c>
      <c r="BC39" s="14">
        <f t="shared" si="43"/>
        <v>0</v>
      </c>
      <c r="BD39" s="14">
        <f t="shared" si="43"/>
        <v>0</v>
      </c>
      <c r="BE39" s="14">
        <f t="shared" si="43"/>
        <v>0</v>
      </c>
      <c r="BF39" s="14">
        <f t="shared" si="43"/>
        <v>0</v>
      </c>
      <c r="BG39" s="14">
        <f t="shared" si="43"/>
        <v>0</v>
      </c>
      <c r="BH39" s="14">
        <f t="shared" si="43"/>
        <v>0</v>
      </c>
      <c r="BI39" s="14">
        <f t="shared" si="43"/>
        <v>0</v>
      </c>
      <c r="BJ39" s="14">
        <f t="shared" si="43"/>
        <v>0</v>
      </c>
      <c r="BK39" s="14">
        <f t="shared" si="43"/>
        <v>0</v>
      </c>
      <c r="BL39" s="14">
        <f t="shared" si="43"/>
        <v>0</v>
      </c>
      <c r="BM39" s="14">
        <f t="shared" si="43"/>
        <v>0</v>
      </c>
      <c r="BN39" s="14">
        <f t="shared" si="43"/>
        <v>0</v>
      </c>
      <c r="BO39" s="14"/>
      <c r="BP39" s="14">
        <f t="shared" si="42"/>
        <v>100000000</v>
      </c>
      <c r="BQ39" s="14">
        <f t="shared" si="33"/>
        <v>0</v>
      </c>
      <c r="BR39" s="16">
        <f t="shared" si="7"/>
        <v>0.5</v>
      </c>
      <c r="BS39" s="14">
        <f t="shared" si="16"/>
        <v>100000000</v>
      </c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>
        <f>+'[1]MARZO 2016 ULTIMO'!$H$622</f>
        <v>100000000</v>
      </c>
      <c r="CG39" s="14"/>
      <c r="CH39" s="14"/>
      <c r="CI39" s="14"/>
      <c r="CJ39" s="14"/>
      <c r="CK39" s="14"/>
      <c r="CL39" s="14"/>
      <c r="CM39" s="16">
        <f t="shared" si="8"/>
        <v>0.5</v>
      </c>
      <c r="CN39" s="14">
        <f t="shared" si="39"/>
        <v>100000000</v>
      </c>
      <c r="CO39" s="14">
        <f t="shared" si="34"/>
        <v>0</v>
      </c>
      <c r="CP39" s="14">
        <f t="shared" si="34"/>
        <v>0</v>
      </c>
      <c r="CQ39" s="14">
        <f t="shared" si="34"/>
        <v>0</v>
      </c>
      <c r="CR39" s="14">
        <f t="shared" si="34"/>
        <v>0</v>
      </c>
      <c r="CS39" s="14">
        <f t="shared" si="34"/>
        <v>0</v>
      </c>
      <c r="CT39" s="14">
        <f t="shared" si="34"/>
        <v>0</v>
      </c>
      <c r="CU39" s="14">
        <f t="shared" si="34"/>
        <v>0</v>
      </c>
      <c r="CV39" s="14">
        <f t="shared" si="44"/>
        <v>0</v>
      </c>
      <c r="CW39" s="14">
        <f t="shared" si="44"/>
        <v>0</v>
      </c>
      <c r="CX39" s="14">
        <f t="shared" si="44"/>
        <v>0</v>
      </c>
      <c r="CY39" s="14">
        <f t="shared" si="36"/>
        <v>0</v>
      </c>
      <c r="CZ39" s="14">
        <f t="shared" si="36"/>
        <v>0</v>
      </c>
      <c r="DA39" s="14">
        <f t="shared" si="36"/>
        <v>0</v>
      </c>
      <c r="DB39" s="14">
        <f t="shared" si="45"/>
        <v>0</v>
      </c>
      <c r="DC39" s="14">
        <f t="shared" si="45"/>
        <v>0</v>
      </c>
      <c r="DD39" s="14">
        <f t="shared" si="45"/>
        <v>0</v>
      </c>
      <c r="DE39" s="14">
        <f t="shared" si="45"/>
        <v>0</v>
      </c>
      <c r="DF39" s="14">
        <f t="shared" si="36"/>
        <v>100000000</v>
      </c>
      <c r="DG39" s="14">
        <f t="shared" si="41"/>
        <v>0</v>
      </c>
    </row>
    <row r="40" spans="1:111" ht="36.75" customHeight="1" x14ac:dyDescent="0.25">
      <c r="A40" s="149"/>
      <c r="B40" s="153"/>
      <c r="C40" s="10" t="s">
        <v>125</v>
      </c>
      <c r="D40" s="11" t="s">
        <v>126</v>
      </c>
      <c r="E40" s="12">
        <v>410</v>
      </c>
      <c r="F40" s="13" t="s">
        <v>66</v>
      </c>
      <c r="G40" s="14">
        <f t="shared" si="20"/>
        <v>5000000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40"/>
      <c r="Z40" s="40">
        <v>5000000</v>
      </c>
      <c r="AB40" s="16">
        <f t="shared" si="0"/>
        <v>0</v>
      </c>
      <c r="AC40" s="14">
        <f t="shared" si="14"/>
        <v>0</v>
      </c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6">
        <f t="shared" si="1"/>
        <v>1</v>
      </c>
      <c r="AX40" s="14">
        <f t="shared" si="30"/>
        <v>5000000</v>
      </c>
      <c r="AY40" s="14">
        <f t="shared" si="38"/>
        <v>0</v>
      </c>
      <c r="AZ40" s="14">
        <f t="shared" si="31"/>
        <v>0</v>
      </c>
      <c r="BA40" s="14">
        <f t="shared" si="31"/>
        <v>0</v>
      </c>
      <c r="BB40" s="14">
        <f t="shared" si="31"/>
        <v>0</v>
      </c>
      <c r="BC40" s="14">
        <f t="shared" si="43"/>
        <v>0</v>
      </c>
      <c r="BD40" s="14">
        <f t="shared" si="43"/>
        <v>0</v>
      </c>
      <c r="BE40" s="14">
        <f t="shared" si="43"/>
        <v>0</v>
      </c>
      <c r="BF40" s="14">
        <f t="shared" si="43"/>
        <v>0</v>
      </c>
      <c r="BG40" s="14">
        <f t="shared" si="43"/>
        <v>0</v>
      </c>
      <c r="BH40" s="14">
        <f t="shared" si="43"/>
        <v>0</v>
      </c>
      <c r="BI40" s="14">
        <f t="shared" si="43"/>
        <v>0</v>
      </c>
      <c r="BJ40" s="14">
        <f t="shared" si="43"/>
        <v>0</v>
      </c>
      <c r="BK40" s="14">
        <f t="shared" si="43"/>
        <v>0</v>
      </c>
      <c r="BL40" s="14">
        <f t="shared" si="43"/>
        <v>0</v>
      </c>
      <c r="BM40" s="14">
        <f t="shared" si="43"/>
        <v>0</v>
      </c>
      <c r="BN40" s="14">
        <f t="shared" si="43"/>
        <v>0</v>
      </c>
      <c r="BO40" s="14"/>
      <c r="BP40" s="14">
        <f t="shared" si="42"/>
        <v>0</v>
      </c>
      <c r="BQ40" s="14">
        <f t="shared" si="33"/>
        <v>5000000</v>
      </c>
      <c r="BR40" s="16">
        <f t="shared" si="7"/>
        <v>0</v>
      </c>
      <c r="BS40" s="14">
        <f t="shared" si="16"/>
        <v>0</v>
      </c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6">
        <f t="shared" si="8"/>
        <v>1</v>
      </c>
      <c r="CN40" s="14">
        <f t="shared" si="39"/>
        <v>5000000</v>
      </c>
      <c r="CO40" s="14">
        <f t="shared" si="34"/>
        <v>0</v>
      </c>
      <c r="CP40" s="14">
        <f t="shared" si="34"/>
        <v>0</v>
      </c>
      <c r="CQ40" s="14">
        <f t="shared" si="34"/>
        <v>0</v>
      </c>
      <c r="CR40" s="14">
        <f t="shared" si="34"/>
        <v>0</v>
      </c>
      <c r="CS40" s="14">
        <f t="shared" si="34"/>
        <v>0</v>
      </c>
      <c r="CT40" s="14">
        <f t="shared" si="34"/>
        <v>0</v>
      </c>
      <c r="CU40" s="14">
        <f t="shared" si="34"/>
        <v>0</v>
      </c>
      <c r="CV40" s="14">
        <f t="shared" si="44"/>
        <v>0</v>
      </c>
      <c r="CW40" s="14">
        <f t="shared" si="44"/>
        <v>0</v>
      </c>
      <c r="CX40" s="14">
        <f t="shared" si="44"/>
        <v>0</v>
      </c>
      <c r="CY40" s="14">
        <f t="shared" si="36"/>
        <v>0</v>
      </c>
      <c r="CZ40" s="14">
        <f t="shared" si="36"/>
        <v>0</v>
      </c>
      <c r="DA40" s="14">
        <f t="shared" si="36"/>
        <v>0</v>
      </c>
      <c r="DB40" s="14">
        <f t="shared" si="45"/>
        <v>0</v>
      </c>
      <c r="DC40" s="14">
        <f t="shared" si="45"/>
        <v>0</v>
      </c>
      <c r="DD40" s="14">
        <f t="shared" si="45"/>
        <v>0</v>
      </c>
      <c r="DE40" s="14">
        <f t="shared" si="45"/>
        <v>0</v>
      </c>
      <c r="DF40" s="14">
        <f t="shared" si="36"/>
        <v>0</v>
      </c>
      <c r="DG40" s="14">
        <f t="shared" si="41"/>
        <v>5000000</v>
      </c>
    </row>
    <row r="41" spans="1:111" ht="27" customHeight="1" x14ac:dyDescent="0.25">
      <c r="A41" s="149"/>
      <c r="B41" s="151" t="s">
        <v>127</v>
      </c>
      <c r="C41" s="10" t="s">
        <v>128</v>
      </c>
      <c r="D41" s="11" t="s">
        <v>129</v>
      </c>
      <c r="E41" s="12">
        <v>410</v>
      </c>
      <c r="F41" s="13" t="s">
        <v>80</v>
      </c>
      <c r="G41" s="14">
        <f t="shared" si="20"/>
        <v>1300000000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>
        <v>1300000000</v>
      </c>
      <c r="T41" s="14"/>
      <c r="U41" s="14"/>
      <c r="V41" s="14"/>
      <c r="W41" s="14"/>
      <c r="X41" s="14"/>
      <c r="Y41" s="40"/>
      <c r="Z41" s="40"/>
      <c r="AB41" s="16">
        <f t="shared" si="0"/>
        <v>0.65012239999999999</v>
      </c>
      <c r="AC41" s="14">
        <f t="shared" si="14"/>
        <v>845159120</v>
      </c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>
        <f>+'[1]MARZO 2016 ULTIMO'!$V$640</f>
        <v>845159120</v>
      </c>
      <c r="AP41" s="14"/>
      <c r="AQ41" s="14"/>
      <c r="AR41" s="14"/>
      <c r="AS41" s="14"/>
      <c r="AT41" s="14"/>
      <c r="AU41" s="14"/>
      <c r="AV41" s="14"/>
      <c r="AW41" s="16">
        <f t="shared" si="1"/>
        <v>0.34987760000000001</v>
      </c>
      <c r="AX41" s="14">
        <f t="shared" si="30"/>
        <v>454840880</v>
      </c>
      <c r="AY41" s="14">
        <f t="shared" si="38"/>
        <v>0</v>
      </c>
      <c r="AZ41" s="14">
        <f t="shared" si="31"/>
        <v>0</v>
      </c>
      <c r="BA41" s="14">
        <f t="shared" si="31"/>
        <v>0</v>
      </c>
      <c r="BB41" s="14">
        <f t="shared" si="31"/>
        <v>0</v>
      </c>
      <c r="BC41" s="14">
        <f t="shared" si="43"/>
        <v>0</v>
      </c>
      <c r="BD41" s="14">
        <f t="shared" si="43"/>
        <v>0</v>
      </c>
      <c r="BE41" s="14">
        <f t="shared" si="43"/>
        <v>0</v>
      </c>
      <c r="BF41" s="14">
        <f t="shared" si="43"/>
        <v>0</v>
      </c>
      <c r="BG41" s="14">
        <f t="shared" si="43"/>
        <v>0</v>
      </c>
      <c r="BH41" s="14">
        <f t="shared" si="43"/>
        <v>0</v>
      </c>
      <c r="BI41" s="14">
        <f t="shared" si="43"/>
        <v>0</v>
      </c>
      <c r="BJ41" s="14">
        <f t="shared" si="43"/>
        <v>454840880</v>
      </c>
      <c r="BK41" s="14">
        <f t="shared" si="43"/>
        <v>0</v>
      </c>
      <c r="BL41" s="14">
        <f t="shared" si="43"/>
        <v>0</v>
      </c>
      <c r="BM41" s="14">
        <f t="shared" si="43"/>
        <v>0</v>
      </c>
      <c r="BN41" s="14">
        <f t="shared" si="43"/>
        <v>0</v>
      </c>
      <c r="BO41" s="14">
        <f>+X41-AT41</f>
        <v>0</v>
      </c>
      <c r="BP41" s="14">
        <f t="shared" si="42"/>
        <v>0</v>
      </c>
      <c r="BQ41" s="14">
        <f t="shared" si="33"/>
        <v>0</v>
      </c>
      <c r="BR41" s="16">
        <f t="shared" si="7"/>
        <v>0.21704941384615384</v>
      </c>
      <c r="BS41" s="14">
        <f t="shared" si="16"/>
        <v>282164238</v>
      </c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>
        <f>+'[1]MARZO 2016 ULTIMO'!$H$638</f>
        <v>282164238</v>
      </c>
      <c r="CF41" s="14"/>
      <c r="CG41" s="14"/>
      <c r="CH41" s="14"/>
      <c r="CI41" s="14"/>
      <c r="CJ41" s="14"/>
      <c r="CK41" s="14"/>
      <c r="CL41" s="14"/>
      <c r="CM41" s="16">
        <f t="shared" si="8"/>
        <v>0.78295058615384616</v>
      </c>
      <c r="CN41" s="14">
        <f t="shared" si="39"/>
        <v>1017835762</v>
      </c>
      <c r="CO41" s="14">
        <f t="shared" si="34"/>
        <v>0</v>
      </c>
      <c r="CP41" s="14">
        <f t="shared" si="34"/>
        <v>0</v>
      </c>
      <c r="CQ41" s="14">
        <f t="shared" si="34"/>
        <v>0</v>
      </c>
      <c r="CR41" s="14">
        <f t="shared" si="34"/>
        <v>0</v>
      </c>
      <c r="CS41" s="14">
        <f t="shared" si="34"/>
        <v>0</v>
      </c>
      <c r="CT41" s="14">
        <f t="shared" si="34"/>
        <v>0</v>
      </c>
      <c r="CU41" s="14">
        <f t="shared" si="34"/>
        <v>0</v>
      </c>
      <c r="CV41" s="14">
        <f t="shared" si="44"/>
        <v>0</v>
      </c>
      <c r="CW41" s="14">
        <f t="shared" si="44"/>
        <v>0</v>
      </c>
      <c r="CX41" s="14">
        <f t="shared" si="44"/>
        <v>0</v>
      </c>
      <c r="CY41" s="14">
        <f t="shared" si="36"/>
        <v>0</v>
      </c>
      <c r="CZ41" s="14">
        <f t="shared" si="36"/>
        <v>1017835762</v>
      </c>
      <c r="DA41" s="14">
        <f t="shared" si="36"/>
        <v>0</v>
      </c>
      <c r="DB41" s="14">
        <f t="shared" si="45"/>
        <v>0</v>
      </c>
      <c r="DC41" s="14">
        <f t="shared" si="45"/>
        <v>0</v>
      </c>
      <c r="DD41" s="14">
        <f t="shared" si="45"/>
        <v>0</v>
      </c>
      <c r="DE41" s="14">
        <f t="shared" si="45"/>
        <v>0</v>
      </c>
      <c r="DF41" s="14">
        <f t="shared" si="36"/>
        <v>0</v>
      </c>
      <c r="DG41" s="14">
        <f t="shared" si="41"/>
        <v>0</v>
      </c>
    </row>
    <row r="42" spans="1:111" ht="47.25" customHeight="1" x14ac:dyDescent="0.25">
      <c r="A42" s="149"/>
      <c r="B42" s="152"/>
      <c r="C42" s="10" t="s">
        <v>130</v>
      </c>
      <c r="D42" s="11" t="s">
        <v>131</v>
      </c>
      <c r="E42" s="12">
        <v>410</v>
      </c>
      <c r="F42" s="13" t="s">
        <v>80</v>
      </c>
      <c r="G42" s="14">
        <f t="shared" si="20"/>
        <v>50000000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>
        <v>50000000</v>
      </c>
      <c r="W42" s="14"/>
      <c r="X42" s="14"/>
      <c r="Y42" s="40"/>
      <c r="Z42" s="40"/>
      <c r="AB42" s="16">
        <f t="shared" si="0"/>
        <v>0.97153246000000004</v>
      </c>
      <c r="AC42" s="14">
        <f t="shared" si="14"/>
        <v>48576623</v>
      </c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>
        <f>+'[1]MARZO 2016 ULTIMO'!$Y$714</f>
        <v>48576623</v>
      </c>
      <c r="AS42" s="14"/>
      <c r="AT42" s="14"/>
      <c r="AU42" s="14"/>
      <c r="AV42" s="14"/>
      <c r="AW42" s="16">
        <f t="shared" si="1"/>
        <v>2.8467539999999958E-2</v>
      </c>
      <c r="AX42" s="14">
        <f t="shared" si="30"/>
        <v>1423377</v>
      </c>
      <c r="AY42" s="14">
        <f t="shared" si="38"/>
        <v>0</v>
      </c>
      <c r="AZ42" s="14">
        <f t="shared" si="31"/>
        <v>0</v>
      </c>
      <c r="BA42" s="14">
        <f t="shared" si="31"/>
        <v>0</v>
      </c>
      <c r="BB42" s="14">
        <f t="shared" si="31"/>
        <v>0</v>
      </c>
      <c r="BC42" s="14">
        <f t="shared" si="43"/>
        <v>0</v>
      </c>
      <c r="BD42" s="14">
        <f t="shared" si="43"/>
        <v>0</v>
      </c>
      <c r="BE42" s="14">
        <f t="shared" si="43"/>
        <v>0</v>
      </c>
      <c r="BF42" s="14">
        <f t="shared" si="43"/>
        <v>0</v>
      </c>
      <c r="BG42" s="14">
        <f>+P42-AM42</f>
        <v>0</v>
      </c>
      <c r="BH42" s="14">
        <f>+Q42-AN42</f>
        <v>0</v>
      </c>
      <c r="BI42" s="14">
        <f t="shared" si="43"/>
        <v>0</v>
      </c>
      <c r="BJ42" s="14">
        <f t="shared" si="43"/>
        <v>0</v>
      </c>
      <c r="BK42" s="14">
        <f t="shared" si="43"/>
        <v>0</v>
      </c>
      <c r="BL42" s="14">
        <f t="shared" si="43"/>
        <v>0</v>
      </c>
      <c r="BM42" s="14">
        <f t="shared" si="43"/>
        <v>1423377</v>
      </c>
      <c r="BN42" s="14">
        <f t="shared" si="43"/>
        <v>0</v>
      </c>
      <c r="BO42" s="14">
        <f>+X42-AT42</f>
        <v>0</v>
      </c>
      <c r="BP42" s="14">
        <f t="shared" si="42"/>
        <v>0</v>
      </c>
      <c r="BQ42" s="14">
        <f t="shared" si="33"/>
        <v>0</v>
      </c>
      <c r="BR42" s="16">
        <f t="shared" si="7"/>
        <v>0.68153246000000001</v>
      </c>
      <c r="BS42" s="14">
        <f t="shared" si="16"/>
        <v>34076623</v>
      </c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>
        <f>+'[1]MARZO 2016 ULTIMO'!$H$712</f>
        <v>34076623</v>
      </c>
      <c r="CI42" s="14"/>
      <c r="CJ42" s="14"/>
      <c r="CK42" s="14"/>
      <c r="CL42" s="14"/>
      <c r="CM42" s="16">
        <f t="shared" si="8"/>
        <v>0.31846753999999999</v>
      </c>
      <c r="CN42" s="14">
        <f t="shared" si="39"/>
        <v>15923377</v>
      </c>
      <c r="CO42" s="14">
        <f t="shared" si="34"/>
        <v>0</v>
      </c>
      <c r="CP42" s="14">
        <f t="shared" si="34"/>
        <v>0</v>
      </c>
      <c r="CQ42" s="14">
        <f t="shared" si="34"/>
        <v>0</v>
      </c>
      <c r="CR42" s="14">
        <f t="shared" si="34"/>
        <v>0</v>
      </c>
      <c r="CS42" s="14">
        <f t="shared" si="34"/>
        <v>0</v>
      </c>
      <c r="CT42" s="14">
        <f t="shared" si="34"/>
        <v>0</v>
      </c>
      <c r="CU42" s="14">
        <f t="shared" si="34"/>
        <v>0</v>
      </c>
      <c r="CV42" s="14">
        <f t="shared" si="44"/>
        <v>0</v>
      </c>
      <c r="CW42" s="14">
        <f t="shared" si="44"/>
        <v>0</v>
      </c>
      <c r="CX42" s="14">
        <f t="shared" si="44"/>
        <v>0</v>
      </c>
      <c r="CY42" s="14">
        <f t="shared" si="36"/>
        <v>0</v>
      </c>
      <c r="CZ42" s="14">
        <f t="shared" si="36"/>
        <v>0</v>
      </c>
      <c r="DA42" s="14">
        <f t="shared" si="36"/>
        <v>0</v>
      </c>
      <c r="DB42" s="14">
        <f t="shared" si="45"/>
        <v>0</v>
      </c>
      <c r="DC42" s="14">
        <f t="shared" si="45"/>
        <v>15923377</v>
      </c>
      <c r="DD42" s="14">
        <f t="shared" si="45"/>
        <v>0</v>
      </c>
      <c r="DE42" s="14">
        <f t="shared" si="45"/>
        <v>0</v>
      </c>
      <c r="DF42" s="14">
        <f t="shared" si="36"/>
        <v>0</v>
      </c>
      <c r="DG42" s="14">
        <f t="shared" si="41"/>
        <v>0</v>
      </c>
    </row>
    <row r="43" spans="1:111" ht="26.25" customHeight="1" x14ac:dyDescent="0.25">
      <c r="A43" s="149"/>
      <c r="B43" s="153"/>
      <c r="C43" s="10" t="s">
        <v>132</v>
      </c>
      <c r="D43" s="11" t="s">
        <v>133</v>
      </c>
      <c r="E43" s="12">
        <v>410</v>
      </c>
      <c r="F43" s="13" t="s">
        <v>80</v>
      </c>
      <c r="G43" s="14">
        <f t="shared" si="20"/>
        <v>20000000</v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>
        <v>20000000</v>
      </c>
      <c r="W43" s="14"/>
      <c r="X43" s="14"/>
      <c r="Y43" s="40"/>
      <c r="Z43" s="40"/>
      <c r="AB43" s="16">
        <f t="shared" si="0"/>
        <v>0.84525649999999997</v>
      </c>
      <c r="AC43" s="14">
        <f t="shared" si="14"/>
        <v>16905130</v>
      </c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>
        <f>+'[1]MARZO 2016 ULTIMO'!$Y$724</f>
        <v>16905130</v>
      </c>
      <c r="AS43" s="14"/>
      <c r="AT43" s="14"/>
      <c r="AU43" s="14"/>
      <c r="AV43" s="14"/>
      <c r="AW43" s="16">
        <f t="shared" si="1"/>
        <v>0.15474350000000003</v>
      </c>
      <c r="AX43" s="14">
        <f t="shared" si="30"/>
        <v>3094870</v>
      </c>
      <c r="AY43" s="14">
        <f t="shared" si="38"/>
        <v>0</v>
      </c>
      <c r="AZ43" s="14">
        <f t="shared" si="31"/>
        <v>0</v>
      </c>
      <c r="BA43" s="14">
        <f t="shared" si="31"/>
        <v>0</v>
      </c>
      <c r="BB43" s="14">
        <f t="shared" si="31"/>
        <v>0</v>
      </c>
      <c r="BC43" s="14">
        <f t="shared" si="43"/>
        <v>0</v>
      </c>
      <c r="BD43" s="14">
        <f t="shared" si="43"/>
        <v>0</v>
      </c>
      <c r="BE43" s="14">
        <f t="shared" si="43"/>
        <v>0</v>
      </c>
      <c r="BF43" s="14">
        <f t="shared" si="43"/>
        <v>0</v>
      </c>
      <c r="BG43" s="14">
        <f>+P43-AM43</f>
        <v>0</v>
      </c>
      <c r="BH43" s="14">
        <f t="shared" ref="BH43:BH57" si="46">+Q43-AN43</f>
        <v>0</v>
      </c>
      <c r="BI43" s="14">
        <f t="shared" si="43"/>
        <v>0</v>
      </c>
      <c r="BJ43" s="14">
        <f t="shared" si="43"/>
        <v>0</v>
      </c>
      <c r="BK43" s="14">
        <f t="shared" si="43"/>
        <v>0</v>
      </c>
      <c r="BL43" s="14"/>
      <c r="BM43" s="14">
        <f t="shared" si="43"/>
        <v>3094870</v>
      </c>
      <c r="BN43" s="14">
        <f t="shared" si="43"/>
        <v>0</v>
      </c>
      <c r="BO43" s="14"/>
      <c r="BP43" s="14">
        <f t="shared" si="42"/>
        <v>0</v>
      </c>
      <c r="BQ43" s="14">
        <f t="shared" si="33"/>
        <v>0</v>
      </c>
      <c r="BR43" s="16">
        <f t="shared" si="7"/>
        <v>0.73525649999999998</v>
      </c>
      <c r="BS43" s="14">
        <f t="shared" si="16"/>
        <v>14705130</v>
      </c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>
        <f>+'[1]MARZO 2016 ULTIMO'!$H$722</f>
        <v>14705130</v>
      </c>
      <c r="CI43" s="14"/>
      <c r="CJ43" s="14"/>
      <c r="CK43" s="14"/>
      <c r="CL43" s="14"/>
      <c r="CM43" s="16">
        <f t="shared" si="8"/>
        <v>0.26474350000000002</v>
      </c>
      <c r="CN43" s="14">
        <f t="shared" si="39"/>
        <v>5294870</v>
      </c>
      <c r="CO43" s="14">
        <f t="shared" si="34"/>
        <v>0</v>
      </c>
      <c r="CP43" s="14">
        <f t="shared" si="34"/>
        <v>0</v>
      </c>
      <c r="CQ43" s="14">
        <f t="shared" si="34"/>
        <v>0</v>
      </c>
      <c r="CR43" s="14">
        <f t="shared" si="34"/>
        <v>0</v>
      </c>
      <c r="CS43" s="14">
        <f t="shared" si="34"/>
        <v>0</v>
      </c>
      <c r="CT43" s="14">
        <f t="shared" si="34"/>
        <v>0</v>
      </c>
      <c r="CU43" s="14">
        <f t="shared" si="34"/>
        <v>0</v>
      </c>
      <c r="CV43" s="14">
        <f t="shared" si="44"/>
        <v>0</v>
      </c>
      <c r="CW43" s="14">
        <f t="shared" si="44"/>
        <v>0</v>
      </c>
      <c r="CX43" s="14">
        <f t="shared" si="44"/>
        <v>0</v>
      </c>
      <c r="CY43" s="14">
        <f t="shared" si="36"/>
        <v>0</v>
      </c>
      <c r="CZ43" s="14">
        <f t="shared" si="36"/>
        <v>0</v>
      </c>
      <c r="DA43" s="14">
        <f t="shared" si="36"/>
        <v>0</v>
      </c>
      <c r="DB43" s="14">
        <f t="shared" si="45"/>
        <v>0</v>
      </c>
      <c r="DC43" s="14">
        <f t="shared" si="45"/>
        <v>5294870</v>
      </c>
      <c r="DD43" s="14">
        <f t="shared" si="45"/>
        <v>0</v>
      </c>
      <c r="DE43" s="14">
        <f t="shared" si="45"/>
        <v>0</v>
      </c>
      <c r="DF43" s="14">
        <f t="shared" si="36"/>
        <v>0</v>
      </c>
      <c r="DG43" s="14">
        <f t="shared" si="41"/>
        <v>0</v>
      </c>
    </row>
    <row r="44" spans="1:111" ht="39.75" customHeight="1" x14ac:dyDescent="0.25">
      <c r="A44" s="149"/>
      <c r="B44" s="151" t="s">
        <v>134</v>
      </c>
      <c r="C44" s="10" t="s">
        <v>135</v>
      </c>
      <c r="D44" s="11" t="s">
        <v>136</v>
      </c>
      <c r="E44" s="12">
        <v>410</v>
      </c>
      <c r="F44" s="13" t="s">
        <v>80</v>
      </c>
      <c r="G44" s="14">
        <f t="shared" si="20"/>
        <v>20000000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>
        <v>20000000</v>
      </c>
      <c r="W44" s="14"/>
      <c r="X44" s="14"/>
      <c r="Y44" s="40"/>
      <c r="Z44" s="40"/>
      <c r="AB44" s="16">
        <f t="shared" si="0"/>
        <v>1</v>
      </c>
      <c r="AC44" s="14">
        <f t="shared" si="14"/>
        <v>20000000</v>
      </c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>
        <f>+'[2]ENERO 2016'!$Y$406</f>
        <v>20000000</v>
      </c>
      <c r="AS44" s="14"/>
      <c r="AT44" s="14"/>
      <c r="AU44" s="14"/>
      <c r="AV44" s="14"/>
      <c r="AW44" s="16">
        <f t="shared" si="1"/>
        <v>0</v>
      </c>
      <c r="AX44" s="14">
        <f t="shared" si="30"/>
        <v>0</v>
      </c>
      <c r="AY44" s="14">
        <f t="shared" si="38"/>
        <v>0</v>
      </c>
      <c r="AZ44" s="14">
        <f t="shared" si="31"/>
        <v>0</v>
      </c>
      <c r="BA44" s="14">
        <f t="shared" si="31"/>
        <v>0</v>
      </c>
      <c r="BB44" s="14">
        <f t="shared" si="31"/>
        <v>0</v>
      </c>
      <c r="BC44" s="14">
        <f t="shared" si="43"/>
        <v>0</v>
      </c>
      <c r="BD44" s="14">
        <f t="shared" si="43"/>
        <v>0</v>
      </c>
      <c r="BE44" s="14">
        <f t="shared" si="43"/>
        <v>0</v>
      </c>
      <c r="BF44" s="14">
        <f t="shared" si="43"/>
        <v>0</v>
      </c>
      <c r="BG44" s="14">
        <f t="shared" si="43"/>
        <v>0</v>
      </c>
      <c r="BH44" s="14">
        <f t="shared" si="46"/>
        <v>0</v>
      </c>
      <c r="BI44" s="14">
        <f t="shared" si="43"/>
        <v>0</v>
      </c>
      <c r="BJ44" s="14">
        <f t="shared" si="43"/>
        <v>0</v>
      </c>
      <c r="BK44" s="14">
        <f t="shared" si="43"/>
        <v>0</v>
      </c>
      <c r="BL44" s="14">
        <f>+U44-AQ44</f>
        <v>0</v>
      </c>
      <c r="BM44" s="14">
        <f t="shared" si="43"/>
        <v>0</v>
      </c>
      <c r="BN44" s="14">
        <f t="shared" si="43"/>
        <v>0</v>
      </c>
      <c r="BO44" s="14">
        <f>+X44-AT44</f>
        <v>0</v>
      </c>
      <c r="BP44" s="14">
        <f t="shared" si="42"/>
        <v>0</v>
      </c>
      <c r="BQ44" s="14">
        <f t="shared" si="33"/>
        <v>0</v>
      </c>
      <c r="BR44" s="16">
        <f t="shared" si="7"/>
        <v>0.85854350000000001</v>
      </c>
      <c r="BS44" s="14">
        <f t="shared" si="16"/>
        <v>17170870</v>
      </c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>
        <f>+'[1]MARZO 2016 ULTIMO'!$H$735</f>
        <v>17170870</v>
      </c>
      <c r="CI44" s="14"/>
      <c r="CJ44" s="14"/>
      <c r="CK44" s="14"/>
      <c r="CL44" s="14"/>
      <c r="CM44" s="16">
        <f t="shared" si="8"/>
        <v>0.14145649999999999</v>
      </c>
      <c r="CN44" s="14">
        <f t="shared" si="39"/>
        <v>2829130</v>
      </c>
      <c r="CO44" s="14">
        <f t="shared" si="34"/>
        <v>0</v>
      </c>
      <c r="CP44" s="14">
        <f t="shared" si="34"/>
        <v>0</v>
      </c>
      <c r="CQ44" s="14">
        <f t="shared" si="34"/>
        <v>0</v>
      </c>
      <c r="CR44" s="14">
        <f t="shared" si="34"/>
        <v>0</v>
      </c>
      <c r="CS44" s="14">
        <f t="shared" si="34"/>
        <v>0</v>
      </c>
      <c r="CT44" s="14">
        <f t="shared" si="34"/>
        <v>0</v>
      </c>
      <c r="CU44" s="14">
        <f t="shared" si="34"/>
        <v>0</v>
      </c>
      <c r="CV44" s="14">
        <f t="shared" si="44"/>
        <v>0</v>
      </c>
      <c r="CW44" s="14">
        <f t="shared" si="44"/>
        <v>0</v>
      </c>
      <c r="CX44" s="14">
        <f t="shared" si="44"/>
        <v>0</v>
      </c>
      <c r="CY44" s="14">
        <f t="shared" si="36"/>
        <v>0</v>
      </c>
      <c r="CZ44" s="14">
        <f t="shared" si="36"/>
        <v>0</v>
      </c>
      <c r="DA44" s="14">
        <f t="shared" si="36"/>
        <v>0</v>
      </c>
      <c r="DB44" s="14">
        <f t="shared" si="45"/>
        <v>0</v>
      </c>
      <c r="DC44" s="14">
        <f t="shared" si="45"/>
        <v>2829130</v>
      </c>
      <c r="DD44" s="14">
        <f t="shared" si="45"/>
        <v>0</v>
      </c>
      <c r="DE44" s="14">
        <f t="shared" si="45"/>
        <v>0</v>
      </c>
      <c r="DF44" s="14">
        <f t="shared" si="36"/>
        <v>0</v>
      </c>
      <c r="DG44" s="14">
        <f t="shared" si="41"/>
        <v>0</v>
      </c>
    </row>
    <row r="45" spans="1:111" ht="47.25" customHeight="1" x14ac:dyDescent="0.25">
      <c r="A45" s="149"/>
      <c r="B45" s="152"/>
      <c r="C45" s="10" t="s">
        <v>137</v>
      </c>
      <c r="D45" s="11" t="s">
        <v>138</v>
      </c>
      <c r="E45" s="12">
        <v>410</v>
      </c>
      <c r="F45" s="13" t="s">
        <v>80</v>
      </c>
      <c r="G45" s="14">
        <f t="shared" si="20"/>
        <v>10000000</v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>
        <v>10000000</v>
      </c>
      <c r="W45" s="14"/>
      <c r="X45" s="14"/>
      <c r="Y45" s="40"/>
      <c r="Z45" s="40"/>
      <c r="AB45" s="16">
        <f t="shared" si="0"/>
        <v>0</v>
      </c>
      <c r="AC45" s="14">
        <f t="shared" si="14"/>
        <v>0</v>
      </c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6">
        <f t="shared" si="1"/>
        <v>1</v>
      </c>
      <c r="AX45" s="14">
        <f t="shared" si="30"/>
        <v>10000000</v>
      </c>
      <c r="AY45" s="14">
        <f t="shared" si="38"/>
        <v>0</v>
      </c>
      <c r="AZ45" s="14">
        <f t="shared" si="31"/>
        <v>0</v>
      </c>
      <c r="BA45" s="14">
        <f t="shared" si="31"/>
        <v>0</v>
      </c>
      <c r="BB45" s="14">
        <f t="shared" si="31"/>
        <v>0</v>
      </c>
      <c r="BC45" s="14">
        <f t="shared" si="43"/>
        <v>0</v>
      </c>
      <c r="BD45" s="14">
        <f t="shared" si="43"/>
        <v>0</v>
      </c>
      <c r="BE45" s="14">
        <f t="shared" si="43"/>
        <v>0</v>
      </c>
      <c r="BF45" s="14">
        <f t="shared" si="43"/>
        <v>0</v>
      </c>
      <c r="BG45" s="14">
        <f t="shared" si="43"/>
        <v>0</v>
      </c>
      <c r="BH45" s="14">
        <f t="shared" si="46"/>
        <v>0</v>
      </c>
      <c r="BI45" s="14">
        <f t="shared" si="43"/>
        <v>0</v>
      </c>
      <c r="BJ45" s="14">
        <f t="shared" si="43"/>
        <v>0</v>
      </c>
      <c r="BK45" s="14">
        <f t="shared" si="43"/>
        <v>0</v>
      </c>
      <c r="BL45" s="14">
        <f>+U45-AQ45</f>
        <v>0</v>
      </c>
      <c r="BM45" s="14">
        <f t="shared" si="43"/>
        <v>10000000</v>
      </c>
      <c r="BN45" s="14">
        <f t="shared" si="43"/>
        <v>0</v>
      </c>
      <c r="BO45" s="14"/>
      <c r="BP45" s="14">
        <f t="shared" si="42"/>
        <v>0</v>
      </c>
      <c r="BQ45" s="14">
        <f t="shared" si="33"/>
        <v>0</v>
      </c>
      <c r="BR45" s="16">
        <f t="shared" si="7"/>
        <v>0</v>
      </c>
      <c r="BS45" s="14">
        <f t="shared" si="16"/>
        <v>0</v>
      </c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6">
        <f t="shared" si="8"/>
        <v>1</v>
      </c>
      <c r="CN45" s="14">
        <f t="shared" si="39"/>
        <v>10000000</v>
      </c>
      <c r="CO45" s="14">
        <f t="shared" si="34"/>
        <v>0</v>
      </c>
      <c r="CP45" s="14">
        <f t="shared" si="34"/>
        <v>0</v>
      </c>
      <c r="CQ45" s="14">
        <f t="shared" si="34"/>
        <v>0</v>
      </c>
      <c r="CR45" s="14">
        <f t="shared" si="34"/>
        <v>0</v>
      </c>
      <c r="CS45" s="14">
        <f t="shared" si="34"/>
        <v>0</v>
      </c>
      <c r="CT45" s="14">
        <f t="shared" si="34"/>
        <v>0</v>
      </c>
      <c r="CU45" s="14">
        <f t="shared" si="34"/>
        <v>0</v>
      </c>
      <c r="CV45" s="14">
        <f t="shared" si="44"/>
        <v>0</v>
      </c>
      <c r="CW45" s="14">
        <f t="shared" si="44"/>
        <v>0</v>
      </c>
      <c r="CX45" s="14">
        <f t="shared" si="44"/>
        <v>0</v>
      </c>
      <c r="CY45" s="14">
        <f t="shared" si="36"/>
        <v>0</v>
      </c>
      <c r="CZ45" s="14">
        <f t="shared" si="36"/>
        <v>0</v>
      </c>
      <c r="DA45" s="14">
        <f t="shared" si="36"/>
        <v>0</v>
      </c>
      <c r="DB45" s="14">
        <f t="shared" si="45"/>
        <v>0</v>
      </c>
      <c r="DC45" s="14">
        <f t="shared" si="45"/>
        <v>10000000</v>
      </c>
      <c r="DD45" s="14">
        <f t="shared" si="45"/>
        <v>0</v>
      </c>
      <c r="DE45" s="14">
        <f t="shared" si="45"/>
        <v>0</v>
      </c>
      <c r="DF45" s="14">
        <f t="shared" si="36"/>
        <v>0</v>
      </c>
      <c r="DG45" s="14">
        <f t="shared" si="41"/>
        <v>0</v>
      </c>
    </row>
    <row r="46" spans="1:111" ht="27" customHeight="1" x14ac:dyDescent="0.25">
      <c r="A46" s="149"/>
      <c r="B46" s="152"/>
      <c r="C46" s="10" t="s">
        <v>139</v>
      </c>
      <c r="D46" s="11" t="s">
        <v>140</v>
      </c>
      <c r="E46" s="12">
        <v>410</v>
      </c>
      <c r="F46" s="13" t="s">
        <v>80</v>
      </c>
      <c r="G46" s="14">
        <f t="shared" si="20"/>
        <v>20000000</v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>
        <v>20000000</v>
      </c>
      <c r="W46" s="14"/>
      <c r="X46" s="14"/>
      <c r="Y46" s="40"/>
      <c r="Z46" s="40"/>
      <c r="AB46" s="16">
        <f t="shared" si="0"/>
        <v>0</v>
      </c>
      <c r="AC46" s="14">
        <f t="shared" si="14"/>
        <v>0</v>
      </c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6">
        <f t="shared" si="1"/>
        <v>1</v>
      </c>
      <c r="AX46" s="14">
        <f t="shared" si="30"/>
        <v>20000000</v>
      </c>
      <c r="AY46" s="14">
        <f t="shared" si="38"/>
        <v>0</v>
      </c>
      <c r="AZ46" s="14">
        <f t="shared" si="31"/>
        <v>0</v>
      </c>
      <c r="BA46" s="14">
        <f t="shared" si="31"/>
        <v>0</v>
      </c>
      <c r="BB46" s="14">
        <f t="shared" si="31"/>
        <v>0</v>
      </c>
      <c r="BC46" s="14">
        <f t="shared" si="43"/>
        <v>0</v>
      </c>
      <c r="BD46" s="14">
        <f t="shared" si="43"/>
        <v>0</v>
      </c>
      <c r="BE46" s="14">
        <f t="shared" si="43"/>
        <v>0</v>
      </c>
      <c r="BF46" s="14">
        <f t="shared" si="43"/>
        <v>0</v>
      </c>
      <c r="BG46" s="14">
        <f t="shared" si="43"/>
        <v>0</v>
      </c>
      <c r="BH46" s="14">
        <f t="shared" si="46"/>
        <v>0</v>
      </c>
      <c r="BI46" s="14">
        <f t="shared" si="43"/>
        <v>0</v>
      </c>
      <c r="BJ46" s="14">
        <f t="shared" si="43"/>
        <v>0</v>
      </c>
      <c r="BK46" s="14">
        <f t="shared" si="43"/>
        <v>0</v>
      </c>
      <c r="BL46" s="14"/>
      <c r="BM46" s="14">
        <f t="shared" si="43"/>
        <v>20000000</v>
      </c>
      <c r="BN46" s="14">
        <f t="shared" si="43"/>
        <v>0</v>
      </c>
      <c r="BO46" s="14"/>
      <c r="BP46" s="14">
        <f t="shared" si="42"/>
        <v>0</v>
      </c>
      <c r="BQ46" s="14">
        <f t="shared" si="33"/>
        <v>0</v>
      </c>
      <c r="BR46" s="16">
        <f t="shared" si="7"/>
        <v>0</v>
      </c>
      <c r="BS46" s="14">
        <f t="shared" si="16"/>
        <v>0</v>
      </c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6">
        <f t="shared" si="8"/>
        <v>1</v>
      </c>
      <c r="CN46" s="14">
        <f t="shared" si="39"/>
        <v>20000000</v>
      </c>
      <c r="CO46" s="14">
        <f t="shared" si="34"/>
        <v>0</v>
      </c>
      <c r="CP46" s="14">
        <f t="shared" si="34"/>
        <v>0</v>
      </c>
      <c r="CQ46" s="14">
        <f t="shared" si="34"/>
        <v>0</v>
      </c>
      <c r="CR46" s="14">
        <f t="shared" si="34"/>
        <v>0</v>
      </c>
      <c r="CS46" s="14">
        <f t="shared" si="34"/>
        <v>0</v>
      </c>
      <c r="CT46" s="14">
        <f t="shared" si="34"/>
        <v>0</v>
      </c>
      <c r="CU46" s="14">
        <f t="shared" si="34"/>
        <v>0</v>
      </c>
      <c r="CV46" s="14">
        <f t="shared" si="44"/>
        <v>0</v>
      </c>
      <c r="CW46" s="14">
        <f t="shared" si="44"/>
        <v>0</v>
      </c>
      <c r="CX46" s="14">
        <f t="shared" si="44"/>
        <v>0</v>
      </c>
      <c r="CY46" s="14">
        <f t="shared" si="44"/>
        <v>0</v>
      </c>
      <c r="CZ46" s="14">
        <f t="shared" si="44"/>
        <v>0</v>
      </c>
      <c r="DA46" s="14">
        <f t="shared" si="44"/>
        <v>0</v>
      </c>
      <c r="DB46" s="14">
        <f t="shared" si="45"/>
        <v>0</v>
      </c>
      <c r="DC46" s="14">
        <f t="shared" si="45"/>
        <v>20000000</v>
      </c>
      <c r="DD46" s="14">
        <f t="shared" si="45"/>
        <v>0</v>
      </c>
      <c r="DE46" s="14">
        <f t="shared" si="45"/>
        <v>0</v>
      </c>
      <c r="DF46" s="14">
        <f t="shared" ref="DF46:DF57" si="47">Y46-CK46</f>
        <v>0</v>
      </c>
      <c r="DG46" s="14">
        <f t="shared" si="41"/>
        <v>0</v>
      </c>
    </row>
    <row r="47" spans="1:111" ht="48.75" customHeight="1" x14ac:dyDescent="0.25">
      <c r="A47" s="149"/>
      <c r="B47" s="153"/>
      <c r="C47" s="10" t="s">
        <v>141</v>
      </c>
      <c r="D47" s="11" t="s">
        <v>142</v>
      </c>
      <c r="E47" s="12">
        <v>410</v>
      </c>
      <c r="F47" s="13" t="s">
        <v>80</v>
      </c>
      <c r="G47" s="14">
        <f t="shared" si="20"/>
        <v>10000000</v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>
        <v>10000000</v>
      </c>
      <c r="W47" s="14"/>
      <c r="X47" s="14"/>
      <c r="Y47" s="40"/>
      <c r="Z47" s="40"/>
      <c r="AB47" s="16">
        <f t="shared" si="0"/>
        <v>0.29899999999999999</v>
      </c>
      <c r="AC47" s="14">
        <f t="shared" si="14"/>
        <v>2990000</v>
      </c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>
        <v>2990000</v>
      </c>
      <c r="AS47" s="14"/>
      <c r="AT47" s="14"/>
      <c r="AU47" s="14"/>
      <c r="AV47" s="14"/>
      <c r="AW47" s="16">
        <f t="shared" si="1"/>
        <v>0.70100000000000007</v>
      </c>
      <c r="AX47" s="14">
        <f t="shared" si="30"/>
        <v>7010000</v>
      </c>
      <c r="AY47" s="14">
        <f t="shared" si="38"/>
        <v>0</v>
      </c>
      <c r="AZ47" s="14">
        <f t="shared" si="31"/>
        <v>0</v>
      </c>
      <c r="BA47" s="14">
        <f t="shared" si="31"/>
        <v>0</v>
      </c>
      <c r="BB47" s="14">
        <f t="shared" si="31"/>
        <v>0</v>
      </c>
      <c r="BC47" s="14">
        <f t="shared" si="43"/>
        <v>0</v>
      </c>
      <c r="BD47" s="14">
        <f t="shared" si="43"/>
        <v>0</v>
      </c>
      <c r="BE47" s="14">
        <f t="shared" si="43"/>
        <v>0</v>
      </c>
      <c r="BF47" s="14">
        <f t="shared" si="43"/>
        <v>0</v>
      </c>
      <c r="BG47" s="14">
        <f t="shared" si="43"/>
        <v>0</v>
      </c>
      <c r="BH47" s="14">
        <f t="shared" si="46"/>
        <v>0</v>
      </c>
      <c r="BI47" s="14">
        <f t="shared" si="43"/>
        <v>0</v>
      </c>
      <c r="BJ47" s="14">
        <f t="shared" si="43"/>
        <v>0</v>
      </c>
      <c r="BK47" s="14">
        <f t="shared" si="43"/>
        <v>0</v>
      </c>
      <c r="BL47" s="14"/>
      <c r="BM47" s="14">
        <f t="shared" si="43"/>
        <v>7010000</v>
      </c>
      <c r="BN47" s="14">
        <f t="shared" si="43"/>
        <v>0</v>
      </c>
      <c r="BO47" s="14"/>
      <c r="BP47" s="14">
        <f t="shared" si="42"/>
        <v>0</v>
      </c>
      <c r="BQ47" s="14">
        <f t="shared" si="33"/>
        <v>0</v>
      </c>
      <c r="BR47" s="16">
        <f t="shared" si="7"/>
        <v>0.29899999999999999</v>
      </c>
      <c r="BS47" s="14">
        <f t="shared" si="16"/>
        <v>2990000</v>
      </c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>
        <f>+'[3]FEBRERO 2016'!$H$570</f>
        <v>2990000</v>
      </c>
      <c r="CI47" s="14"/>
      <c r="CJ47" s="14"/>
      <c r="CK47" s="14"/>
      <c r="CL47" s="14"/>
      <c r="CM47" s="16">
        <f t="shared" si="8"/>
        <v>0.70100000000000007</v>
      </c>
      <c r="CN47" s="14">
        <f t="shared" si="39"/>
        <v>7010000</v>
      </c>
      <c r="CO47" s="14">
        <f t="shared" si="34"/>
        <v>0</v>
      </c>
      <c r="CP47" s="14">
        <f t="shared" si="34"/>
        <v>0</v>
      </c>
      <c r="CQ47" s="14">
        <f t="shared" si="34"/>
        <v>0</v>
      </c>
      <c r="CR47" s="14">
        <f t="shared" si="34"/>
        <v>0</v>
      </c>
      <c r="CS47" s="14">
        <f t="shared" si="34"/>
        <v>0</v>
      </c>
      <c r="CT47" s="14">
        <f t="shared" si="34"/>
        <v>0</v>
      </c>
      <c r="CU47" s="14">
        <f t="shared" si="34"/>
        <v>0</v>
      </c>
      <c r="CV47" s="14">
        <f t="shared" si="44"/>
        <v>0</v>
      </c>
      <c r="CW47" s="14">
        <f t="shared" si="44"/>
        <v>0</v>
      </c>
      <c r="CX47" s="14">
        <f t="shared" si="44"/>
        <v>0</v>
      </c>
      <c r="CY47" s="14">
        <f t="shared" si="44"/>
        <v>0</v>
      </c>
      <c r="CZ47" s="14">
        <f t="shared" si="44"/>
        <v>0</v>
      </c>
      <c r="DA47" s="14">
        <f t="shared" si="44"/>
        <v>0</v>
      </c>
      <c r="DB47" s="14">
        <f t="shared" si="45"/>
        <v>0</v>
      </c>
      <c r="DC47" s="14">
        <f t="shared" si="45"/>
        <v>7010000</v>
      </c>
      <c r="DD47" s="14">
        <f t="shared" si="45"/>
        <v>0</v>
      </c>
      <c r="DE47" s="14">
        <f t="shared" si="45"/>
        <v>0</v>
      </c>
      <c r="DF47" s="14">
        <f t="shared" si="47"/>
        <v>0</v>
      </c>
      <c r="DG47" s="14">
        <f t="shared" si="41"/>
        <v>0</v>
      </c>
    </row>
    <row r="48" spans="1:111" ht="33.75" customHeight="1" x14ac:dyDescent="0.25">
      <c r="A48" s="149"/>
      <c r="B48" s="151" t="s">
        <v>143</v>
      </c>
      <c r="C48" s="10" t="s">
        <v>144</v>
      </c>
      <c r="D48" s="11" t="s">
        <v>145</v>
      </c>
      <c r="E48" s="12">
        <v>410</v>
      </c>
      <c r="F48" s="13" t="s">
        <v>80</v>
      </c>
      <c r="G48" s="14">
        <f t="shared" si="20"/>
        <v>374741836</v>
      </c>
      <c r="H48" s="14"/>
      <c r="I48" s="14"/>
      <c r="J48" s="14">
        <v>270000000</v>
      </c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40">
        <v>104741836</v>
      </c>
      <c r="Z48" s="40"/>
      <c r="AB48" s="16">
        <f t="shared" si="0"/>
        <v>0.72049601635617755</v>
      </c>
      <c r="AC48" s="14">
        <f t="shared" si="14"/>
        <v>270000000</v>
      </c>
      <c r="AD48" s="14"/>
      <c r="AE48" s="14"/>
      <c r="AF48" s="14">
        <f>+'[2]ENERO 2016'!$M$432</f>
        <v>270000000</v>
      </c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6">
        <f t="shared" si="1"/>
        <v>0.27950398364382245</v>
      </c>
      <c r="AX48" s="14">
        <f t="shared" si="30"/>
        <v>104741836</v>
      </c>
      <c r="AY48" s="14">
        <f t="shared" si="38"/>
        <v>0</v>
      </c>
      <c r="AZ48" s="14">
        <f t="shared" si="31"/>
        <v>0</v>
      </c>
      <c r="BA48" s="14">
        <f t="shared" si="31"/>
        <v>0</v>
      </c>
      <c r="BB48" s="14">
        <f t="shared" si="31"/>
        <v>0</v>
      </c>
      <c r="BC48" s="14">
        <f t="shared" si="43"/>
        <v>0</v>
      </c>
      <c r="BD48" s="14">
        <f t="shared" si="43"/>
        <v>0</v>
      </c>
      <c r="BE48" s="14">
        <f t="shared" si="43"/>
        <v>0</v>
      </c>
      <c r="BF48" s="14">
        <f t="shared" si="43"/>
        <v>0</v>
      </c>
      <c r="BG48" s="14">
        <f t="shared" si="43"/>
        <v>0</v>
      </c>
      <c r="BH48" s="14">
        <f t="shared" si="46"/>
        <v>0</v>
      </c>
      <c r="BI48" s="14">
        <f t="shared" si="43"/>
        <v>0</v>
      </c>
      <c r="BJ48" s="14">
        <f t="shared" si="43"/>
        <v>0</v>
      </c>
      <c r="BK48" s="14">
        <f t="shared" si="43"/>
        <v>0</v>
      </c>
      <c r="BL48" s="14">
        <f>+U48-AQ48</f>
        <v>0</v>
      </c>
      <c r="BM48" s="14">
        <f t="shared" si="43"/>
        <v>0</v>
      </c>
      <c r="BN48" s="14">
        <f t="shared" si="43"/>
        <v>0</v>
      </c>
      <c r="BO48" s="14"/>
      <c r="BP48" s="14">
        <f t="shared" si="42"/>
        <v>104741836</v>
      </c>
      <c r="BQ48" s="14">
        <f t="shared" si="33"/>
        <v>0</v>
      </c>
      <c r="BR48" s="16">
        <f t="shared" si="7"/>
        <v>0.72049601635617755</v>
      </c>
      <c r="BS48" s="14">
        <f t="shared" si="16"/>
        <v>270000000</v>
      </c>
      <c r="BT48" s="14"/>
      <c r="BU48" s="14"/>
      <c r="BV48" s="14">
        <f>+'[2]ENERO 2016'!$H$430</f>
        <v>270000000</v>
      </c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6">
        <f t="shared" si="8"/>
        <v>0.27950398364382245</v>
      </c>
      <c r="CN48" s="14">
        <f t="shared" si="39"/>
        <v>104741836</v>
      </c>
      <c r="CO48" s="14">
        <f t="shared" si="34"/>
        <v>0</v>
      </c>
      <c r="CP48" s="14">
        <f t="shared" si="34"/>
        <v>0</v>
      </c>
      <c r="CQ48" s="14">
        <f t="shared" si="34"/>
        <v>0</v>
      </c>
      <c r="CR48" s="14">
        <f t="shared" si="34"/>
        <v>0</v>
      </c>
      <c r="CS48" s="14">
        <f t="shared" si="34"/>
        <v>0</v>
      </c>
      <c r="CT48" s="14">
        <f t="shared" si="34"/>
        <v>0</v>
      </c>
      <c r="CU48" s="14">
        <f t="shared" si="34"/>
        <v>0</v>
      </c>
      <c r="CV48" s="14">
        <f t="shared" si="44"/>
        <v>0</v>
      </c>
      <c r="CW48" s="14">
        <f t="shared" si="44"/>
        <v>0</v>
      </c>
      <c r="CX48" s="14">
        <f t="shared" si="44"/>
        <v>0</v>
      </c>
      <c r="CY48" s="14">
        <f t="shared" ref="CY48:DA57" si="48">R48-CD48</f>
        <v>0</v>
      </c>
      <c r="CZ48" s="14">
        <f t="shared" si="48"/>
        <v>0</v>
      </c>
      <c r="DA48" s="14">
        <f t="shared" si="48"/>
        <v>0</v>
      </c>
      <c r="DB48" s="14">
        <f t="shared" si="45"/>
        <v>0</v>
      </c>
      <c r="DC48" s="14">
        <f t="shared" si="45"/>
        <v>0</v>
      </c>
      <c r="DD48" s="14">
        <f t="shared" si="45"/>
        <v>0</v>
      </c>
      <c r="DE48" s="14">
        <f t="shared" si="45"/>
        <v>0</v>
      </c>
      <c r="DF48" s="14">
        <f t="shared" si="47"/>
        <v>104741836</v>
      </c>
      <c r="DG48" s="14">
        <f>+Z48-CL48</f>
        <v>0</v>
      </c>
    </row>
    <row r="49" spans="1:112" s="43" customFormat="1" ht="37.5" customHeight="1" x14ac:dyDescent="0.25">
      <c r="A49" s="149"/>
      <c r="B49" s="153"/>
      <c r="C49" s="41" t="s">
        <v>146</v>
      </c>
      <c r="D49" s="11" t="s">
        <v>147</v>
      </c>
      <c r="E49" s="12">
        <v>410</v>
      </c>
      <c r="F49" s="13" t="s">
        <v>80</v>
      </c>
      <c r="G49" s="14">
        <f t="shared" si="20"/>
        <v>30000000</v>
      </c>
      <c r="H49" s="42"/>
      <c r="I49" s="42"/>
      <c r="J49" s="40">
        <v>30000000</v>
      </c>
      <c r="K49" s="40"/>
      <c r="L49" s="42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B49" s="44">
        <f t="shared" si="0"/>
        <v>0</v>
      </c>
      <c r="AC49" s="14">
        <f t="shared" si="14"/>
        <v>0</v>
      </c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4">
        <f t="shared" si="1"/>
        <v>1</v>
      </c>
      <c r="AX49" s="14">
        <f t="shared" si="30"/>
        <v>30000000</v>
      </c>
      <c r="AY49" s="14">
        <f t="shared" si="38"/>
        <v>0</v>
      </c>
      <c r="AZ49" s="14">
        <f t="shared" si="31"/>
        <v>0</v>
      </c>
      <c r="BA49" s="14">
        <f t="shared" si="31"/>
        <v>30000000</v>
      </c>
      <c r="BB49" s="14">
        <f t="shared" si="31"/>
        <v>0</v>
      </c>
      <c r="BC49" s="14">
        <f t="shared" si="43"/>
        <v>0</v>
      </c>
      <c r="BD49" s="14">
        <f t="shared" si="43"/>
        <v>0</v>
      </c>
      <c r="BE49" s="14">
        <f t="shared" si="43"/>
        <v>0</v>
      </c>
      <c r="BF49" s="14">
        <f t="shared" si="43"/>
        <v>0</v>
      </c>
      <c r="BG49" s="14">
        <f t="shared" si="43"/>
        <v>0</v>
      </c>
      <c r="BH49" s="14">
        <f t="shared" si="46"/>
        <v>0</v>
      </c>
      <c r="BI49" s="14">
        <f t="shared" si="43"/>
        <v>0</v>
      </c>
      <c r="BJ49" s="14">
        <f t="shared" si="43"/>
        <v>0</v>
      </c>
      <c r="BK49" s="14">
        <f t="shared" si="43"/>
        <v>0</v>
      </c>
      <c r="BL49" s="40"/>
      <c r="BM49" s="14">
        <f t="shared" si="43"/>
        <v>0</v>
      </c>
      <c r="BN49" s="14">
        <f t="shared" si="43"/>
        <v>0</v>
      </c>
      <c r="BO49" s="40"/>
      <c r="BP49" s="14">
        <f t="shared" si="42"/>
        <v>0</v>
      </c>
      <c r="BQ49" s="40">
        <f t="shared" si="33"/>
        <v>0</v>
      </c>
      <c r="BR49" s="44">
        <f t="shared" si="7"/>
        <v>0</v>
      </c>
      <c r="BS49" s="14">
        <f t="shared" si="16"/>
        <v>0</v>
      </c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4">
        <f t="shared" si="8"/>
        <v>1</v>
      </c>
      <c r="CN49" s="14">
        <f t="shared" si="39"/>
        <v>30000000</v>
      </c>
      <c r="CO49" s="14">
        <f t="shared" si="34"/>
        <v>0</v>
      </c>
      <c r="CP49" s="14">
        <f t="shared" si="34"/>
        <v>0</v>
      </c>
      <c r="CQ49" s="14">
        <f t="shared" si="34"/>
        <v>30000000</v>
      </c>
      <c r="CR49" s="14">
        <f t="shared" si="34"/>
        <v>0</v>
      </c>
      <c r="CS49" s="14">
        <f t="shared" si="34"/>
        <v>0</v>
      </c>
      <c r="CT49" s="14">
        <f t="shared" si="34"/>
        <v>0</v>
      </c>
      <c r="CU49" s="14">
        <f t="shared" si="34"/>
        <v>0</v>
      </c>
      <c r="CV49" s="14">
        <f>O49-CA49</f>
        <v>0</v>
      </c>
      <c r="CW49" s="14">
        <f>P49-CB49</f>
        <v>0</v>
      </c>
      <c r="CX49" s="14">
        <f>Q49-CC49</f>
        <v>0</v>
      </c>
      <c r="CY49" s="14">
        <f t="shared" si="48"/>
        <v>0</v>
      </c>
      <c r="CZ49" s="14">
        <f t="shared" si="48"/>
        <v>0</v>
      </c>
      <c r="DA49" s="14">
        <f t="shared" si="48"/>
        <v>0</v>
      </c>
      <c r="DB49" s="14">
        <f>U49-CG49</f>
        <v>0</v>
      </c>
      <c r="DC49" s="14">
        <f>V49-CH49</f>
        <v>0</v>
      </c>
      <c r="DD49" s="14">
        <f>W49-CI49</f>
        <v>0</v>
      </c>
      <c r="DE49" s="14">
        <f>X49-CJ49</f>
        <v>0</v>
      </c>
      <c r="DF49" s="14">
        <f t="shared" si="47"/>
        <v>0</v>
      </c>
      <c r="DG49" s="14">
        <f>Z49-CL49</f>
        <v>0</v>
      </c>
    </row>
    <row r="50" spans="1:112" ht="54.75" customHeight="1" x14ac:dyDescent="0.25">
      <c r="A50" s="149"/>
      <c r="B50" s="151" t="s">
        <v>148</v>
      </c>
      <c r="C50" s="10" t="s">
        <v>149</v>
      </c>
      <c r="D50" s="11" t="s">
        <v>150</v>
      </c>
      <c r="E50" s="12">
        <v>410</v>
      </c>
      <c r="F50" s="13" t="s">
        <v>80</v>
      </c>
      <c r="G50" s="14">
        <f t="shared" si="20"/>
        <v>90000000</v>
      </c>
      <c r="H50" s="34"/>
      <c r="I50" s="34"/>
      <c r="J50" s="14">
        <f>21264791</f>
        <v>21264791</v>
      </c>
      <c r="K50" s="14"/>
      <c r="L50" s="34"/>
      <c r="M50" s="23"/>
      <c r="N50" s="23"/>
      <c r="O50" s="23"/>
      <c r="P50" s="14"/>
      <c r="Q50" s="14"/>
      <c r="R50" s="14"/>
      <c r="S50" s="14"/>
      <c r="T50" s="14"/>
      <c r="U50" s="14"/>
      <c r="V50" s="14">
        <f>90000000-21264791</f>
        <v>68735209</v>
      </c>
      <c r="W50" s="14"/>
      <c r="X50" s="14"/>
      <c r="Y50" s="14"/>
      <c r="Z50" s="14"/>
      <c r="AB50" s="16">
        <f t="shared" si="0"/>
        <v>0.55555555555555558</v>
      </c>
      <c r="AC50" s="14">
        <f t="shared" si="14"/>
        <v>50000000</v>
      </c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>
        <f>+'[2]ENERO 2016'!$Y$447</f>
        <v>50000000</v>
      </c>
      <c r="AS50" s="14"/>
      <c r="AT50" s="14"/>
      <c r="AU50" s="14"/>
      <c r="AV50" s="14"/>
      <c r="AW50" s="16">
        <f t="shared" si="1"/>
        <v>0.44444444444444442</v>
      </c>
      <c r="AX50" s="14">
        <f t="shared" si="30"/>
        <v>40000000</v>
      </c>
      <c r="AY50" s="14">
        <f t="shared" si="38"/>
        <v>0</v>
      </c>
      <c r="AZ50" s="14">
        <f t="shared" si="31"/>
        <v>0</v>
      </c>
      <c r="BA50" s="14">
        <f t="shared" si="31"/>
        <v>21264791</v>
      </c>
      <c r="BB50" s="14">
        <f t="shared" si="31"/>
        <v>0</v>
      </c>
      <c r="BC50" s="14">
        <f t="shared" si="43"/>
        <v>0</v>
      </c>
      <c r="BD50" s="14">
        <f t="shared" si="43"/>
        <v>0</v>
      </c>
      <c r="BE50" s="14">
        <f t="shared" si="43"/>
        <v>0</v>
      </c>
      <c r="BF50" s="14">
        <f t="shared" si="43"/>
        <v>0</v>
      </c>
      <c r="BG50" s="14">
        <f t="shared" si="43"/>
        <v>0</v>
      </c>
      <c r="BH50" s="14">
        <f t="shared" si="46"/>
        <v>0</v>
      </c>
      <c r="BI50" s="14">
        <f t="shared" si="43"/>
        <v>0</v>
      </c>
      <c r="BJ50" s="14">
        <f t="shared" si="43"/>
        <v>0</v>
      </c>
      <c r="BK50" s="14">
        <f t="shared" si="43"/>
        <v>0</v>
      </c>
      <c r="BL50" s="14">
        <f>+U50-AQ50</f>
        <v>0</v>
      </c>
      <c r="BM50" s="14">
        <f t="shared" si="43"/>
        <v>18735209</v>
      </c>
      <c r="BN50" s="14">
        <f t="shared" si="43"/>
        <v>0</v>
      </c>
      <c r="BO50" s="14"/>
      <c r="BP50" s="14">
        <f t="shared" si="42"/>
        <v>0</v>
      </c>
      <c r="BQ50" s="14">
        <f t="shared" si="33"/>
        <v>0</v>
      </c>
      <c r="BR50" s="16">
        <f t="shared" si="7"/>
        <v>0.51545852222222222</v>
      </c>
      <c r="BS50" s="14">
        <f t="shared" si="16"/>
        <v>46391267</v>
      </c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>
        <f>+'[1]MARZO 2016 ULTIMO'!$H$777</f>
        <v>46391267</v>
      </c>
      <c r="CI50" s="14"/>
      <c r="CJ50" s="14"/>
      <c r="CK50" s="14"/>
      <c r="CL50" s="14"/>
      <c r="CM50" s="16">
        <f t="shared" si="8"/>
        <v>0.48454147777777778</v>
      </c>
      <c r="CN50" s="14">
        <f t="shared" si="39"/>
        <v>43608733</v>
      </c>
      <c r="CO50" s="14">
        <f t="shared" si="34"/>
        <v>0</v>
      </c>
      <c r="CP50" s="14">
        <f t="shared" si="34"/>
        <v>0</v>
      </c>
      <c r="CQ50" s="14">
        <f t="shared" si="34"/>
        <v>21264791</v>
      </c>
      <c r="CR50" s="14">
        <f t="shared" si="34"/>
        <v>0</v>
      </c>
      <c r="CS50" s="14">
        <f t="shared" si="34"/>
        <v>0</v>
      </c>
      <c r="CT50" s="14">
        <f t="shared" si="34"/>
        <v>0</v>
      </c>
      <c r="CU50" s="14">
        <f t="shared" si="34"/>
        <v>0</v>
      </c>
      <c r="CV50" s="14">
        <f>+O50-CA50</f>
        <v>0</v>
      </c>
      <c r="CW50" s="14">
        <f>+P50-CB50</f>
        <v>0</v>
      </c>
      <c r="CX50" s="14">
        <f>+Q50-CC50</f>
        <v>0</v>
      </c>
      <c r="CY50" s="14">
        <f t="shared" si="48"/>
        <v>0</v>
      </c>
      <c r="CZ50" s="14">
        <f t="shared" si="48"/>
        <v>0</v>
      </c>
      <c r="DA50" s="14">
        <f t="shared" si="48"/>
        <v>0</v>
      </c>
      <c r="DB50" s="14">
        <f>+U50-CG50</f>
        <v>0</v>
      </c>
      <c r="DC50" s="14">
        <f>+V50-CH50</f>
        <v>22343942</v>
      </c>
      <c r="DD50" s="14">
        <f>+W50-CI50</f>
        <v>0</v>
      </c>
      <c r="DE50" s="14">
        <f>+X50-CJ50</f>
        <v>0</v>
      </c>
      <c r="DF50" s="14">
        <f t="shared" si="47"/>
        <v>0</v>
      </c>
      <c r="DG50" s="14">
        <f>+Z50-CL50</f>
        <v>0</v>
      </c>
      <c r="DH50" s="32"/>
    </row>
    <row r="51" spans="1:112" ht="30.75" customHeight="1" x14ac:dyDescent="0.25">
      <c r="A51" s="149"/>
      <c r="B51" s="153"/>
      <c r="C51" s="10" t="s">
        <v>151</v>
      </c>
      <c r="D51" s="11" t="s">
        <v>101</v>
      </c>
      <c r="E51" s="12">
        <v>410</v>
      </c>
      <c r="F51" s="13" t="s">
        <v>66</v>
      </c>
      <c r="G51" s="14">
        <f t="shared" si="20"/>
        <v>3000000</v>
      </c>
      <c r="H51" s="34"/>
      <c r="I51" s="34"/>
      <c r="J51" s="14"/>
      <c r="K51" s="14"/>
      <c r="L51" s="34"/>
      <c r="M51" s="23"/>
      <c r="N51" s="23"/>
      <c r="O51" s="23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>
        <v>3000000</v>
      </c>
      <c r="AB51" s="16">
        <f t="shared" si="0"/>
        <v>0.11986666666666666</v>
      </c>
      <c r="AC51" s="14">
        <f t="shared" si="14"/>
        <v>359600</v>
      </c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>
        <v>359600</v>
      </c>
      <c r="AW51" s="16">
        <f t="shared" si="1"/>
        <v>0.88013333333333332</v>
      </c>
      <c r="AX51" s="14">
        <f t="shared" si="30"/>
        <v>2640400</v>
      </c>
      <c r="AY51" s="14">
        <f t="shared" si="38"/>
        <v>0</v>
      </c>
      <c r="AZ51" s="14">
        <f t="shared" si="31"/>
        <v>0</v>
      </c>
      <c r="BA51" s="14">
        <f t="shared" si="31"/>
        <v>0</v>
      </c>
      <c r="BB51" s="14">
        <f t="shared" si="31"/>
        <v>0</v>
      </c>
      <c r="BC51" s="14">
        <f t="shared" si="43"/>
        <v>0</v>
      </c>
      <c r="BD51" s="14">
        <f t="shared" si="43"/>
        <v>0</v>
      </c>
      <c r="BE51" s="14">
        <f t="shared" si="43"/>
        <v>0</v>
      </c>
      <c r="BF51" s="14">
        <f t="shared" si="43"/>
        <v>0</v>
      </c>
      <c r="BG51" s="14">
        <f t="shared" si="43"/>
        <v>0</v>
      </c>
      <c r="BH51" s="14">
        <f>+Q51-AN51</f>
        <v>0</v>
      </c>
      <c r="BI51" s="14">
        <f t="shared" si="43"/>
        <v>0</v>
      </c>
      <c r="BJ51" s="14">
        <f t="shared" si="43"/>
        <v>0</v>
      </c>
      <c r="BK51" s="14">
        <f t="shared" si="43"/>
        <v>0</v>
      </c>
      <c r="BL51" s="14"/>
      <c r="BM51" s="14">
        <f t="shared" si="43"/>
        <v>0</v>
      </c>
      <c r="BN51" s="14">
        <f t="shared" si="43"/>
        <v>0</v>
      </c>
      <c r="BO51" s="14"/>
      <c r="BP51" s="14">
        <f t="shared" si="42"/>
        <v>0</v>
      </c>
      <c r="BQ51" s="14">
        <f t="shared" si="33"/>
        <v>2640400</v>
      </c>
      <c r="BR51" s="16">
        <f t="shared" si="7"/>
        <v>0.11986666666666666</v>
      </c>
      <c r="BS51" s="14">
        <f t="shared" si="16"/>
        <v>359600</v>
      </c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>
        <f>+'[3]FEBRERO 2016'!$H$603</f>
        <v>359600</v>
      </c>
      <c r="CM51" s="16">
        <f t="shared" si="8"/>
        <v>0.88013333333333332</v>
      </c>
      <c r="CN51" s="14">
        <f t="shared" si="39"/>
        <v>2640400</v>
      </c>
      <c r="CO51" s="14">
        <f t="shared" si="34"/>
        <v>0</v>
      </c>
      <c r="CP51" s="14">
        <f t="shared" si="34"/>
        <v>0</v>
      </c>
      <c r="CQ51" s="14">
        <f t="shared" si="34"/>
        <v>0</v>
      </c>
      <c r="CR51" s="14">
        <f t="shared" si="34"/>
        <v>0</v>
      </c>
      <c r="CS51" s="14">
        <f t="shared" si="34"/>
        <v>0</v>
      </c>
      <c r="CT51" s="14">
        <f t="shared" si="34"/>
        <v>0</v>
      </c>
      <c r="CU51" s="14">
        <f t="shared" si="34"/>
        <v>0</v>
      </c>
      <c r="CV51" s="14">
        <f>O51-CA51</f>
        <v>0</v>
      </c>
      <c r="CW51" s="14">
        <f>P51-CB51</f>
        <v>0</v>
      </c>
      <c r="CX51" s="14">
        <f>Q51-CC51</f>
        <v>0</v>
      </c>
      <c r="CY51" s="14">
        <f t="shared" si="48"/>
        <v>0</v>
      </c>
      <c r="CZ51" s="14">
        <f t="shared" si="48"/>
        <v>0</v>
      </c>
      <c r="DA51" s="14">
        <f t="shared" si="48"/>
        <v>0</v>
      </c>
      <c r="DB51" s="14">
        <f>U51-CG51</f>
        <v>0</v>
      </c>
      <c r="DC51" s="14">
        <f>V51-CH51</f>
        <v>0</v>
      </c>
      <c r="DD51" s="14">
        <f>W51-CI51</f>
        <v>0</v>
      </c>
      <c r="DE51" s="14">
        <f>X51-CJ51</f>
        <v>0</v>
      </c>
      <c r="DF51" s="14">
        <f t="shared" si="47"/>
        <v>0</v>
      </c>
      <c r="DG51" s="14">
        <f>Z51-CL51</f>
        <v>2640400</v>
      </c>
      <c r="DH51" s="32"/>
    </row>
    <row r="52" spans="1:112" ht="53.25" customHeight="1" x14ac:dyDescent="0.25">
      <c r="A52" s="149"/>
      <c r="B52" s="151" t="s">
        <v>152</v>
      </c>
      <c r="C52" s="10" t="s">
        <v>153</v>
      </c>
      <c r="D52" s="11" t="s">
        <v>154</v>
      </c>
      <c r="E52" s="12">
        <v>410</v>
      </c>
      <c r="F52" s="13" t="s">
        <v>155</v>
      </c>
      <c r="G52" s="14">
        <f t="shared" si="20"/>
        <v>41000000</v>
      </c>
      <c r="H52" s="14"/>
      <c r="I52" s="23"/>
      <c r="J52" s="14">
        <v>30000000</v>
      </c>
      <c r="K52" s="14"/>
      <c r="L52" s="23"/>
      <c r="M52" s="23"/>
      <c r="N52" s="23"/>
      <c r="O52" s="23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45">
        <f>22000000+5000000-16000000</f>
        <v>11000000</v>
      </c>
      <c r="AB52" s="16">
        <f t="shared" si="0"/>
        <v>0.82926829268292679</v>
      </c>
      <c r="AC52" s="14">
        <f t="shared" si="14"/>
        <v>34000000</v>
      </c>
      <c r="AD52" s="14"/>
      <c r="AE52" s="14"/>
      <c r="AF52" s="14">
        <v>30000000</v>
      </c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>
        <v>4000000</v>
      </c>
      <c r="AW52" s="16">
        <f t="shared" si="1"/>
        <v>0.17073170731707321</v>
      </c>
      <c r="AX52" s="14">
        <f t="shared" si="30"/>
        <v>7000000</v>
      </c>
      <c r="AY52" s="14">
        <f t="shared" si="38"/>
        <v>0</v>
      </c>
      <c r="AZ52" s="14">
        <f t="shared" si="31"/>
        <v>0</v>
      </c>
      <c r="BA52" s="14">
        <f t="shared" si="31"/>
        <v>0</v>
      </c>
      <c r="BB52" s="14">
        <f t="shared" si="31"/>
        <v>0</v>
      </c>
      <c r="BC52" s="14">
        <f t="shared" si="43"/>
        <v>0</v>
      </c>
      <c r="BD52" s="14">
        <f t="shared" si="43"/>
        <v>0</v>
      </c>
      <c r="BE52" s="14">
        <f t="shared" si="43"/>
        <v>0</v>
      </c>
      <c r="BF52" s="14">
        <f t="shared" si="43"/>
        <v>0</v>
      </c>
      <c r="BG52" s="14">
        <f t="shared" si="43"/>
        <v>0</v>
      </c>
      <c r="BH52" s="14">
        <f t="shared" si="46"/>
        <v>0</v>
      </c>
      <c r="BI52" s="14">
        <f t="shared" si="43"/>
        <v>0</v>
      </c>
      <c r="BJ52" s="14">
        <f t="shared" si="43"/>
        <v>0</v>
      </c>
      <c r="BK52" s="14">
        <f t="shared" si="43"/>
        <v>0</v>
      </c>
      <c r="BL52" s="14">
        <f t="shared" si="43"/>
        <v>0</v>
      </c>
      <c r="BM52" s="14">
        <f t="shared" si="43"/>
        <v>0</v>
      </c>
      <c r="BN52" s="14">
        <f t="shared" si="43"/>
        <v>0</v>
      </c>
      <c r="BO52" s="14"/>
      <c r="BP52" s="14">
        <f t="shared" ref="BP52:BP57" si="49">Y52-AU52</f>
        <v>0</v>
      </c>
      <c r="BQ52" s="14">
        <f t="shared" si="33"/>
        <v>7000000</v>
      </c>
      <c r="BR52" s="16">
        <f t="shared" si="7"/>
        <v>6.9079804878048781E-2</v>
      </c>
      <c r="BS52" s="14">
        <f t="shared" si="16"/>
        <v>2832272</v>
      </c>
      <c r="BT52" s="14"/>
      <c r="BU52" s="14"/>
      <c r="BV52" s="14"/>
      <c r="BW52" s="14"/>
      <c r="BX52" s="14">
        <v>832272</v>
      </c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>
        <v>2000000</v>
      </c>
      <c r="CM52" s="16">
        <f t="shared" si="8"/>
        <v>0.93092019512195123</v>
      </c>
      <c r="CN52" s="14">
        <f t="shared" si="39"/>
        <v>38167728</v>
      </c>
      <c r="CO52" s="14">
        <f t="shared" si="34"/>
        <v>0</v>
      </c>
      <c r="CP52" s="14">
        <f t="shared" si="34"/>
        <v>0</v>
      </c>
      <c r="CQ52" s="14">
        <f t="shared" si="34"/>
        <v>30000000</v>
      </c>
      <c r="CR52" s="14">
        <f t="shared" si="34"/>
        <v>0</v>
      </c>
      <c r="CS52" s="14">
        <f t="shared" si="34"/>
        <v>-832272</v>
      </c>
      <c r="CT52" s="14">
        <f t="shared" si="34"/>
        <v>0</v>
      </c>
      <c r="CU52" s="14">
        <f t="shared" si="34"/>
        <v>0</v>
      </c>
      <c r="CV52" s="14">
        <f t="shared" ref="CV52:CW57" si="50">+O52-CA52</f>
        <v>0</v>
      </c>
      <c r="CW52" s="14">
        <f t="shared" si="50"/>
        <v>0</v>
      </c>
      <c r="CX52" s="14">
        <f t="shared" ref="CX52:CX57" si="51">Q52-CC52</f>
        <v>0</v>
      </c>
      <c r="CY52" s="14">
        <f t="shared" si="48"/>
        <v>0</v>
      </c>
      <c r="CZ52" s="14">
        <f t="shared" si="48"/>
        <v>0</v>
      </c>
      <c r="DA52" s="14">
        <f t="shared" si="48"/>
        <v>0</v>
      </c>
      <c r="DB52" s="14">
        <f t="shared" ref="DB52:DE57" si="52">+U52-CG52</f>
        <v>0</v>
      </c>
      <c r="DC52" s="14">
        <f t="shared" si="52"/>
        <v>0</v>
      </c>
      <c r="DD52" s="14">
        <f t="shared" si="52"/>
        <v>0</v>
      </c>
      <c r="DE52" s="14">
        <f t="shared" si="52"/>
        <v>0</v>
      </c>
      <c r="DF52" s="14">
        <f t="shared" si="47"/>
        <v>0</v>
      </c>
      <c r="DG52" s="14">
        <f t="shared" ref="DG52:DG57" si="53">+Z52-CL52</f>
        <v>9000000</v>
      </c>
    </row>
    <row r="53" spans="1:112" ht="50.25" customHeight="1" x14ac:dyDescent="0.25">
      <c r="A53" s="149"/>
      <c r="B53" s="152"/>
      <c r="C53" s="10" t="s">
        <v>156</v>
      </c>
      <c r="D53" s="11" t="s">
        <v>157</v>
      </c>
      <c r="E53" s="12">
        <v>410</v>
      </c>
      <c r="F53" s="13" t="s">
        <v>80</v>
      </c>
      <c r="G53" s="14">
        <f t="shared" si="20"/>
        <v>10000000</v>
      </c>
      <c r="H53" s="14"/>
      <c r="I53" s="23"/>
      <c r="J53" s="14"/>
      <c r="K53" s="14"/>
      <c r="L53" s="23"/>
      <c r="M53" s="23"/>
      <c r="N53" s="23"/>
      <c r="O53" s="23"/>
      <c r="P53" s="14"/>
      <c r="Q53" s="14"/>
      <c r="R53" s="14"/>
      <c r="S53" s="14"/>
      <c r="T53" s="14"/>
      <c r="U53" s="14"/>
      <c r="V53" s="14">
        <v>10000000</v>
      </c>
      <c r="W53" s="14"/>
      <c r="X53" s="14"/>
      <c r="Y53" s="14"/>
      <c r="Z53" s="14"/>
      <c r="AB53" s="16">
        <f t="shared" si="0"/>
        <v>1</v>
      </c>
      <c r="AC53" s="14">
        <f t="shared" si="14"/>
        <v>10000000</v>
      </c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>
        <v>10000000</v>
      </c>
      <c r="AS53" s="14"/>
      <c r="AT53" s="14"/>
      <c r="AU53" s="14"/>
      <c r="AV53" s="14"/>
      <c r="AW53" s="16">
        <f t="shared" si="1"/>
        <v>0</v>
      </c>
      <c r="AX53" s="14">
        <f t="shared" si="30"/>
        <v>0</v>
      </c>
      <c r="AY53" s="14">
        <f t="shared" si="38"/>
        <v>0</v>
      </c>
      <c r="AZ53" s="14">
        <f t="shared" si="31"/>
        <v>0</v>
      </c>
      <c r="BA53" s="14">
        <f t="shared" si="31"/>
        <v>0</v>
      </c>
      <c r="BB53" s="14">
        <f t="shared" si="31"/>
        <v>0</v>
      </c>
      <c r="BC53" s="14">
        <f t="shared" ref="BC53:BG57" si="54">+L53-AH53</f>
        <v>0</v>
      </c>
      <c r="BD53" s="14">
        <f t="shared" si="54"/>
        <v>0</v>
      </c>
      <c r="BE53" s="14">
        <f t="shared" si="54"/>
        <v>0</v>
      </c>
      <c r="BF53" s="14">
        <f t="shared" si="54"/>
        <v>0</v>
      </c>
      <c r="BG53" s="14">
        <f t="shared" si="54"/>
        <v>0</v>
      </c>
      <c r="BH53" s="14">
        <f t="shared" si="46"/>
        <v>0</v>
      </c>
      <c r="BI53" s="14">
        <f t="shared" ref="BI53:BN57" si="55">+R53-AN53</f>
        <v>0</v>
      </c>
      <c r="BJ53" s="14">
        <f t="shared" si="55"/>
        <v>0</v>
      </c>
      <c r="BK53" s="14">
        <f t="shared" si="55"/>
        <v>0</v>
      </c>
      <c r="BL53" s="14">
        <f t="shared" si="55"/>
        <v>0</v>
      </c>
      <c r="BM53" s="14">
        <f t="shared" si="55"/>
        <v>0</v>
      </c>
      <c r="BN53" s="14">
        <f t="shared" si="55"/>
        <v>0</v>
      </c>
      <c r="BO53" s="14"/>
      <c r="BP53" s="14">
        <f t="shared" si="49"/>
        <v>0</v>
      </c>
      <c r="BQ53" s="14">
        <f t="shared" si="33"/>
        <v>0</v>
      </c>
      <c r="BR53" s="16">
        <f t="shared" si="7"/>
        <v>0.9553836</v>
      </c>
      <c r="BS53" s="14">
        <f t="shared" si="16"/>
        <v>9553836</v>
      </c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>
        <f>+'[3]FEBRERO 2016'!$H$621</f>
        <v>9553836</v>
      </c>
      <c r="CI53" s="14"/>
      <c r="CJ53" s="14"/>
      <c r="CK53" s="14"/>
      <c r="CL53" s="14"/>
      <c r="CM53" s="16">
        <f t="shared" si="8"/>
        <v>4.4616400000000001E-2</v>
      </c>
      <c r="CN53" s="14">
        <f t="shared" si="39"/>
        <v>446164</v>
      </c>
      <c r="CO53" s="14">
        <f t="shared" si="34"/>
        <v>0</v>
      </c>
      <c r="CP53" s="14">
        <f t="shared" si="34"/>
        <v>0</v>
      </c>
      <c r="CQ53" s="14">
        <f t="shared" si="34"/>
        <v>0</v>
      </c>
      <c r="CR53" s="14">
        <f t="shared" si="34"/>
        <v>0</v>
      </c>
      <c r="CS53" s="14">
        <f t="shared" si="34"/>
        <v>0</v>
      </c>
      <c r="CT53" s="14">
        <f t="shared" si="34"/>
        <v>0</v>
      </c>
      <c r="CU53" s="14">
        <f t="shared" si="34"/>
        <v>0</v>
      </c>
      <c r="CV53" s="14">
        <f t="shared" si="50"/>
        <v>0</v>
      </c>
      <c r="CW53" s="14">
        <f t="shared" si="50"/>
        <v>0</v>
      </c>
      <c r="CX53" s="14">
        <f t="shared" si="51"/>
        <v>0</v>
      </c>
      <c r="CY53" s="14">
        <f t="shared" si="48"/>
        <v>0</v>
      </c>
      <c r="CZ53" s="14">
        <f t="shared" si="48"/>
        <v>0</v>
      </c>
      <c r="DA53" s="14">
        <f t="shared" si="48"/>
        <v>0</v>
      </c>
      <c r="DB53" s="14">
        <f t="shared" si="52"/>
        <v>0</v>
      </c>
      <c r="DC53" s="14">
        <f t="shared" si="52"/>
        <v>446164</v>
      </c>
      <c r="DD53" s="14">
        <f t="shared" si="52"/>
        <v>0</v>
      </c>
      <c r="DE53" s="14">
        <f t="shared" si="52"/>
        <v>0</v>
      </c>
      <c r="DF53" s="14">
        <f t="shared" si="47"/>
        <v>0</v>
      </c>
      <c r="DG53" s="14">
        <f t="shared" si="53"/>
        <v>0</v>
      </c>
    </row>
    <row r="54" spans="1:112" ht="49.5" customHeight="1" x14ac:dyDescent="0.25">
      <c r="A54" s="149"/>
      <c r="B54" s="152"/>
      <c r="C54" s="10" t="s">
        <v>158</v>
      </c>
      <c r="D54" s="11" t="s">
        <v>159</v>
      </c>
      <c r="E54" s="12">
        <v>410</v>
      </c>
      <c r="F54" s="13" t="s">
        <v>80</v>
      </c>
      <c r="G54" s="14">
        <f t="shared" si="20"/>
        <v>30000000</v>
      </c>
      <c r="H54" s="14"/>
      <c r="I54" s="23"/>
      <c r="J54" s="14">
        <f>11831904</f>
        <v>11831904</v>
      </c>
      <c r="K54" s="14"/>
      <c r="L54" s="23"/>
      <c r="M54" s="23"/>
      <c r="N54" s="23"/>
      <c r="O54" s="23"/>
      <c r="P54" s="14"/>
      <c r="Q54" s="14"/>
      <c r="R54" s="14"/>
      <c r="S54" s="14"/>
      <c r="T54" s="14"/>
      <c r="U54" s="14"/>
      <c r="V54" s="14">
        <v>18168096</v>
      </c>
      <c r="W54" s="14"/>
      <c r="X54" s="14"/>
      <c r="Y54" s="14"/>
      <c r="Z54" s="14"/>
      <c r="AB54" s="16">
        <f t="shared" si="0"/>
        <v>1</v>
      </c>
      <c r="AC54" s="14">
        <f t="shared" si="14"/>
        <v>30000000</v>
      </c>
      <c r="AD54" s="14"/>
      <c r="AE54" s="14"/>
      <c r="AF54" s="14">
        <f>+'[1]MARZO 2016 ULTIMO'!$M$817</f>
        <v>11831904</v>
      </c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>
        <v>18168096</v>
      </c>
      <c r="AS54" s="14"/>
      <c r="AT54" s="14"/>
      <c r="AU54" s="14"/>
      <c r="AV54" s="14"/>
      <c r="AW54" s="16">
        <f t="shared" si="1"/>
        <v>0</v>
      </c>
      <c r="AX54" s="14">
        <f t="shared" si="30"/>
        <v>0</v>
      </c>
      <c r="AY54" s="14">
        <f t="shared" si="38"/>
        <v>0</v>
      </c>
      <c r="AZ54" s="14">
        <f t="shared" si="31"/>
        <v>0</v>
      </c>
      <c r="BA54" s="14">
        <f t="shared" si="31"/>
        <v>0</v>
      </c>
      <c r="BB54" s="14">
        <f t="shared" si="31"/>
        <v>0</v>
      </c>
      <c r="BC54" s="14">
        <f t="shared" si="54"/>
        <v>0</v>
      </c>
      <c r="BD54" s="14">
        <f t="shared" si="54"/>
        <v>0</v>
      </c>
      <c r="BE54" s="14">
        <f t="shared" si="54"/>
        <v>0</v>
      </c>
      <c r="BF54" s="14">
        <f t="shared" si="54"/>
        <v>0</v>
      </c>
      <c r="BG54" s="14">
        <f t="shared" si="54"/>
        <v>0</v>
      </c>
      <c r="BH54" s="14">
        <f t="shared" si="46"/>
        <v>0</v>
      </c>
      <c r="BI54" s="14">
        <f t="shared" si="55"/>
        <v>0</v>
      </c>
      <c r="BJ54" s="14">
        <f t="shared" si="55"/>
        <v>0</v>
      </c>
      <c r="BK54" s="14">
        <f t="shared" si="55"/>
        <v>0</v>
      </c>
      <c r="BL54" s="14">
        <f t="shared" si="55"/>
        <v>0</v>
      </c>
      <c r="BM54" s="14">
        <f t="shared" si="55"/>
        <v>0</v>
      </c>
      <c r="BN54" s="14">
        <f t="shared" si="55"/>
        <v>0</v>
      </c>
      <c r="BO54" s="14"/>
      <c r="BP54" s="14">
        <f t="shared" si="49"/>
        <v>0</v>
      </c>
      <c r="BQ54" s="14">
        <f t="shared" si="33"/>
        <v>0</v>
      </c>
      <c r="BR54" s="16">
        <f t="shared" si="7"/>
        <v>0.60560320000000001</v>
      </c>
      <c r="BS54" s="14">
        <f t="shared" si="16"/>
        <v>18168096</v>
      </c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>
        <f>+'[3]FEBRERO 2016'!$H$635</f>
        <v>18168096</v>
      </c>
      <c r="CI54" s="14"/>
      <c r="CJ54" s="14"/>
      <c r="CK54" s="14"/>
      <c r="CL54" s="14"/>
      <c r="CM54" s="16">
        <f t="shared" si="8"/>
        <v>0.39439679999999999</v>
      </c>
      <c r="CN54" s="14">
        <f t="shared" si="39"/>
        <v>11831904</v>
      </c>
      <c r="CO54" s="14">
        <f t="shared" si="34"/>
        <v>0</v>
      </c>
      <c r="CP54" s="14">
        <f t="shared" si="34"/>
        <v>0</v>
      </c>
      <c r="CQ54" s="14">
        <f t="shared" si="34"/>
        <v>11831904</v>
      </c>
      <c r="CR54" s="14">
        <f t="shared" si="34"/>
        <v>0</v>
      </c>
      <c r="CS54" s="14">
        <f t="shared" si="34"/>
        <v>0</v>
      </c>
      <c r="CT54" s="14">
        <f t="shared" si="34"/>
        <v>0</v>
      </c>
      <c r="CU54" s="14">
        <f t="shared" si="34"/>
        <v>0</v>
      </c>
      <c r="CV54" s="14">
        <f t="shared" si="50"/>
        <v>0</v>
      </c>
      <c r="CW54" s="14">
        <f t="shared" si="50"/>
        <v>0</v>
      </c>
      <c r="CX54" s="14">
        <f t="shared" si="51"/>
        <v>0</v>
      </c>
      <c r="CY54" s="14">
        <f t="shared" si="48"/>
        <v>0</v>
      </c>
      <c r="CZ54" s="14">
        <f t="shared" si="48"/>
        <v>0</v>
      </c>
      <c r="DA54" s="14">
        <f t="shared" si="48"/>
        <v>0</v>
      </c>
      <c r="DB54" s="14">
        <f t="shared" si="52"/>
        <v>0</v>
      </c>
      <c r="DC54" s="14">
        <f t="shared" si="52"/>
        <v>0</v>
      </c>
      <c r="DD54" s="14">
        <f t="shared" si="52"/>
        <v>0</v>
      </c>
      <c r="DE54" s="14">
        <f t="shared" si="52"/>
        <v>0</v>
      </c>
      <c r="DF54" s="14">
        <f t="shared" si="47"/>
        <v>0</v>
      </c>
      <c r="DG54" s="14">
        <f t="shared" si="53"/>
        <v>0</v>
      </c>
    </row>
    <row r="55" spans="1:112" ht="33.75" customHeight="1" x14ac:dyDescent="0.25">
      <c r="A55" s="149"/>
      <c r="B55" s="152"/>
      <c r="C55" s="10" t="s">
        <v>160</v>
      </c>
      <c r="D55" s="11" t="s">
        <v>161</v>
      </c>
      <c r="E55" s="12">
        <v>410</v>
      </c>
      <c r="F55" s="13" t="s">
        <v>80</v>
      </c>
      <c r="G55" s="14">
        <f>SUM(H55:Z55)</f>
        <v>10000000</v>
      </c>
      <c r="H55" s="14"/>
      <c r="I55" s="23"/>
      <c r="J55" s="23"/>
      <c r="K55" s="23"/>
      <c r="L55" s="23"/>
      <c r="M55" s="23"/>
      <c r="N55" s="23"/>
      <c r="O55" s="23"/>
      <c r="P55" s="14"/>
      <c r="Q55" s="14"/>
      <c r="R55" s="14"/>
      <c r="S55" s="14"/>
      <c r="T55" s="14"/>
      <c r="U55" s="14"/>
      <c r="V55" s="14">
        <v>10000000</v>
      </c>
      <c r="W55" s="14"/>
      <c r="X55" s="14"/>
      <c r="Y55" s="14"/>
      <c r="Z55" s="14"/>
      <c r="AB55" s="16">
        <f t="shared" si="0"/>
        <v>1</v>
      </c>
      <c r="AC55" s="14">
        <f t="shared" si="14"/>
        <v>10000000</v>
      </c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>
        <f>+'[2]ENERO 2016'!$Y$478</f>
        <v>10000000</v>
      </c>
      <c r="AS55" s="14"/>
      <c r="AT55" s="14"/>
      <c r="AU55" s="14"/>
      <c r="AV55" s="14"/>
      <c r="AW55" s="16">
        <f t="shared" si="1"/>
        <v>0</v>
      </c>
      <c r="AX55" s="14">
        <f t="shared" si="30"/>
        <v>0</v>
      </c>
      <c r="AY55" s="14">
        <f t="shared" si="38"/>
        <v>0</v>
      </c>
      <c r="AZ55" s="14">
        <f t="shared" si="31"/>
        <v>0</v>
      </c>
      <c r="BA55" s="14">
        <f t="shared" si="31"/>
        <v>0</v>
      </c>
      <c r="BB55" s="14">
        <f t="shared" si="31"/>
        <v>0</v>
      </c>
      <c r="BC55" s="14">
        <f t="shared" si="54"/>
        <v>0</v>
      </c>
      <c r="BD55" s="14">
        <f t="shared" si="54"/>
        <v>0</v>
      </c>
      <c r="BE55" s="14">
        <f t="shared" si="54"/>
        <v>0</v>
      </c>
      <c r="BF55" s="14">
        <f t="shared" si="54"/>
        <v>0</v>
      </c>
      <c r="BG55" s="14">
        <f t="shared" si="54"/>
        <v>0</v>
      </c>
      <c r="BH55" s="14">
        <f t="shared" si="46"/>
        <v>0</v>
      </c>
      <c r="BI55" s="14">
        <f t="shared" si="55"/>
        <v>0</v>
      </c>
      <c r="BJ55" s="14">
        <f t="shared" si="55"/>
        <v>0</v>
      </c>
      <c r="BK55" s="14">
        <f t="shared" si="55"/>
        <v>0</v>
      </c>
      <c r="BL55" s="14">
        <f t="shared" si="55"/>
        <v>0</v>
      </c>
      <c r="BM55" s="14">
        <f t="shared" si="55"/>
        <v>0</v>
      </c>
      <c r="BN55" s="14">
        <f t="shared" si="55"/>
        <v>0</v>
      </c>
      <c r="BO55" s="14"/>
      <c r="BP55" s="14">
        <f t="shared" si="49"/>
        <v>0</v>
      </c>
      <c r="BQ55" s="14">
        <f t="shared" si="33"/>
        <v>0</v>
      </c>
      <c r="BR55" s="16">
        <f t="shared" si="7"/>
        <v>1</v>
      </c>
      <c r="BS55" s="14">
        <f t="shared" si="16"/>
        <v>10000000</v>
      </c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>
        <v>10000000</v>
      </c>
      <c r="CI55" s="14"/>
      <c r="CJ55" s="14"/>
      <c r="CK55" s="14"/>
      <c r="CL55" s="14"/>
      <c r="CM55" s="16">
        <f t="shared" si="8"/>
        <v>0</v>
      </c>
      <c r="CN55" s="14">
        <f t="shared" si="39"/>
        <v>0</v>
      </c>
      <c r="CO55" s="14">
        <f t="shared" si="34"/>
        <v>0</v>
      </c>
      <c r="CP55" s="14">
        <f t="shared" si="34"/>
        <v>0</v>
      </c>
      <c r="CQ55" s="14">
        <f t="shared" si="34"/>
        <v>0</v>
      </c>
      <c r="CR55" s="14">
        <f t="shared" si="34"/>
        <v>0</v>
      </c>
      <c r="CS55" s="14">
        <f t="shared" si="34"/>
        <v>0</v>
      </c>
      <c r="CT55" s="14">
        <f t="shared" si="34"/>
        <v>0</v>
      </c>
      <c r="CU55" s="14">
        <f t="shared" si="34"/>
        <v>0</v>
      </c>
      <c r="CV55" s="14">
        <f t="shared" si="50"/>
        <v>0</v>
      </c>
      <c r="CW55" s="14">
        <f t="shared" si="50"/>
        <v>0</v>
      </c>
      <c r="CX55" s="14">
        <f t="shared" si="51"/>
        <v>0</v>
      </c>
      <c r="CY55" s="14">
        <f t="shared" si="48"/>
        <v>0</v>
      </c>
      <c r="CZ55" s="14">
        <f t="shared" si="48"/>
        <v>0</v>
      </c>
      <c r="DA55" s="14">
        <f t="shared" si="48"/>
        <v>0</v>
      </c>
      <c r="DB55" s="14">
        <f t="shared" si="52"/>
        <v>0</v>
      </c>
      <c r="DC55" s="14">
        <f t="shared" si="52"/>
        <v>0</v>
      </c>
      <c r="DD55" s="14">
        <f t="shared" si="52"/>
        <v>0</v>
      </c>
      <c r="DE55" s="14">
        <f t="shared" si="52"/>
        <v>0</v>
      </c>
      <c r="DF55" s="14">
        <f t="shared" si="47"/>
        <v>0</v>
      </c>
      <c r="DG55" s="14">
        <f t="shared" si="53"/>
        <v>0</v>
      </c>
    </row>
    <row r="56" spans="1:112" ht="39.75" customHeight="1" x14ac:dyDescent="0.25">
      <c r="A56" s="149"/>
      <c r="B56" s="152"/>
      <c r="C56" s="10" t="s">
        <v>162</v>
      </c>
      <c r="D56" s="11" t="s">
        <v>163</v>
      </c>
      <c r="E56" s="12">
        <v>410</v>
      </c>
      <c r="F56" s="13" t="s">
        <v>80</v>
      </c>
      <c r="G56" s="14">
        <f t="shared" ref="G56" si="56">SUM(H56:Z56)</f>
        <v>94368590</v>
      </c>
      <c r="H56" s="14"/>
      <c r="I56" s="23"/>
      <c r="J56" s="23"/>
      <c r="K56" s="23"/>
      <c r="L56" s="23"/>
      <c r="M56" s="23">
        <f>74368590</f>
        <v>74368590</v>
      </c>
      <c r="N56" s="23"/>
      <c r="O56" s="23"/>
      <c r="P56" s="14"/>
      <c r="Q56" s="14"/>
      <c r="R56" s="14"/>
      <c r="S56" s="14"/>
      <c r="T56" s="14"/>
      <c r="U56" s="14"/>
      <c r="V56" s="14">
        <v>20000000</v>
      </c>
      <c r="W56" s="14"/>
      <c r="X56" s="14"/>
      <c r="Y56" s="14"/>
      <c r="Z56" s="14"/>
      <c r="AB56" s="16">
        <f t="shared" si="0"/>
        <v>0.16624339729988549</v>
      </c>
      <c r="AC56" s="14">
        <f t="shared" si="14"/>
        <v>15688155</v>
      </c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>
        <f>+'[3]FEBRERO 2016'!$Y$647</f>
        <v>15688155</v>
      </c>
      <c r="AS56" s="14"/>
      <c r="AT56" s="14"/>
      <c r="AU56" s="14"/>
      <c r="AV56" s="14"/>
      <c r="AW56" s="16">
        <f t="shared" si="1"/>
        <v>0.83375660270011454</v>
      </c>
      <c r="AX56" s="14">
        <f t="shared" si="30"/>
        <v>78680435</v>
      </c>
      <c r="AY56" s="14">
        <f t="shared" si="38"/>
        <v>0</v>
      </c>
      <c r="AZ56" s="14">
        <f t="shared" ref="AZ56:AZ57" si="57">I56-AE56</f>
        <v>0</v>
      </c>
      <c r="BA56" s="14">
        <f>J56-AF56</f>
        <v>0</v>
      </c>
      <c r="BB56" s="14">
        <f>K56-AG56</f>
        <v>0</v>
      </c>
      <c r="BC56" s="14">
        <f t="shared" si="54"/>
        <v>0</v>
      </c>
      <c r="BD56" s="14">
        <f t="shared" si="54"/>
        <v>74368590</v>
      </c>
      <c r="BE56" s="14">
        <f t="shared" si="54"/>
        <v>0</v>
      </c>
      <c r="BF56" s="14">
        <f t="shared" si="54"/>
        <v>0</v>
      </c>
      <c r="BG56" s="14">
        <f t="shared" si="54"/>
        <v>0</v>
      </c>
      <c r="BH56" s="14">
        <f t="shared" si="46"/>
        <v>0</v>
      </c>
      <c r="BI56" s="14">
        <f t="shared" si="55"/>
        <v>0</v>
      </c>
      <c r="BJ56" s="14">
        <f t="shared" si="55"/>
        <v>0</v>
      </c>
      <c r="BK56" s="14">
        <f t="shared" si="55"/>
        <v>0</v>
      </c>
      <c r="BL56" s="14">
        <f t="shared" si="55"/>
        <v>0</v>
      </c>
      <c r="BM56" s="14">
        <f t="shared" si="55"/>
        <v>4311845</v>
      </c>
      <c r="BN56" s="14">
        <f t="shared" si="55"/>
        <v>0</v>
      </c>
      <c r="BO56" s="14"/>
      <c r="BP56" s="14">
        <f t="shared" si="49"/>
        <v>0</v>
      </c>
      <c r="BQ56" s="14">
        <f t="shared" si="33"/>
        <v>0</v>
      </c>
      <c r="BR56" s="16">
        <f t="shared" si="7"/>
        <v>0.13024835912033866</v>
      </c>
      <c r="BS56" s="14">
        <f t="shared" ref="BS56" si="58">SUM(BT56:CL56)</f>
        <v>12291354</v>
      </c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>
        <f>+'[3]FEBRERO 2016'!$H$645</f>
        <v>12291354</v>
      </c>
      <c r="CI56" s="14"/>
      <c r="CJ56" s="14"/>
      <c r="CK56" s="14"/>
      <c r="CL56" s="14"/>
      <c r="CM56" s="16">
        <f t="shared" si="8"/>
        <v>0.86975164087966128</v>
      </c>
      <c r="CN56" s="14">
        <f t="shared" ref="CN56" si="59">SUM(CO56:DG56)</f>
        <v>82077236</v>
      </c>
      <c r="CO56" s="14">
        <f t="shared" si="34"/>
        <v>0</v>
      </c>
      <c r="CP56" s="14">
        <f t="shared" si="34"/>
        <v>0</v>
      </c>
      <c r="CQ56" s="14">
        <f t="shared" si="34"/>
        <v>0</v>
      </c>
      <c r="CR56" s="14">
        <f t="shared" si="34"/>
        <v>0</v>
      </c>
      <c r="CS56" s="14">
        <f t="shared" si="34"/>
        <v>0</v>
      </c>
      <c r="CT56" s="14">
        <f t="shared" si="34"/>
        <v>74368590</v>
      </c>
      <c r="CU56" s="14">
        <f t="shared" si="34"/>
        <v>0</v>
      </c>
      <c r="CV56" s="14">
        <f t="shared" si="50"/>
        <v>0</v>
      </c>
      <c r="CW56" s="14">
        <f t="shared" si="50"/>
        <v>0</v>
      </c>
      <c r="CX56" s="14">
        <f t="shared" si="51"/>
        <v>0</v>
      </c>
      <c r="CY56" s="14">
        <f t="shared" si="48"/>
        <v>0</v>
      </c>
      <c r="CZ56" s="14">
        <f t="shared" si="48"/>
        <v>0</v>
      </c>
      <c r="DA56" s="14">
        <f t="shared" si="48"/>
        <v>0</v>
      </c>
      <c r="DB56" s="14">
        <f t="shared" si="52"/>
        <v>0</v>
      </c>
      <c r="DC56" s="14">
        <f t="shared" si="52"/>
        <v>7708646</v>
      </c>
      <c r="DD56" s="14">
        <f t="shared" si="52"/>
        <v>0</v>
      </c>
      <c r="DE56" s="14">
        <f t="shared" si="52"/>
        <v>0</v>
      </c>
      <c r="DF56" s="14">
        <f t="shared" si="47"/>
        <v>0</v>
      </c>
      <c r="DG56" s="14">
        <f t="shared" si="53"/>
        <v>0</v>
      </c>
    </row>
    <row r="57" spans="1:112" ht="46.5" customHeight="1" x14ac:dyDescent="0.25">
      <c r="A57" s="150"/>
      <c r="B57" s="153"/>
      <c r="C57" s="10" t="s">
        <v>164</v>
      </c>
      <c r="D57" s="11" t="s">
        <v>165</v>
      </c>
      <c r="E57" s="12">
        <v>410</v>
      </c>
      <c r="F57" s="13" t="s">
        <v>80</v>
      </c>
      <c r="G57" s="14">
        <f t="shared" si="20"/>
        <v>16000000</v>
      </c>
      <c r="H57" s="14"/>
      <c r="I57" s="23"/>
      <c r="J57" s="23"/>
      <c r="K57" s="23"/>
      <c r="L57" s="23"/>
      <c r="M57" s="23"/>
      <c r="N57" s="23"/>
      <c r="O57" s="23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45">
        <f>16000000</f>
        <v>16000000</v>
      </c>
      <c r="AB57" s="16">
        <f t="shared" si="0"/>
        <v>1</v>
      </c>
      <c r="AC57" s="14">
        <f>SUM(AD57:AV57)</f>
        <v>16000000</v>
      </c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>
        <f>+'[1]MARZO 2016 ULTIMO'!$AF$846</f>
        <v>16000000</v>
      </c>
      <c r="AW57" s="16">
        <f t="shared" si="1"/>
        <v>0</v>
      </c>
      <c r="AX57" s="14">
        <f t="shared" si="30"/>
        <v>0</v>
      </c>
      <c r="AY57" s="14">
        <f t="shared" si="38"/>
        <v>0</v>
      </c>
      <c r="AZ57" s="14">
        <f t="shared" si="57"/>
        <v>0</v>
      </c>
      <c r="BA57" s="14">
        <f>J57-AF57</f>
        <v>0</v>
      </c>
      <c r="BB57" s="14">
        <f>K57-AG57</f>
        <v>0</v>
      </c>
      <c r="BC57" s="14">
        <f t="shared" si="54"/>
        <v>0</v>
      </c>
      <c r="BD57" s="14">
        <f t="shared" si="54"/>
        <v>0</v>
      </c>
      <c r="BE57" s="14">
        <f t="shared" si="54"/>
        <v>0</v>
      </c>
      <c r="BF57" s="14">
        <f t="shared" si="54"/>
        <v>0</v>
      </c>
      <c r="BG57" s="14">
        <f t="shared" si="54"/>
        <v>0</v>
      </c>
      <c r="BH57" s="14">
        <f t="shared" si="46"/>
        <v>0</v>
      </c>
      <c r="BI57" s="14">
        <f t="shared" si="55"/>
        <v>0</v>
      </c>
      <c r="BJ57" s="14">
        <f t="shared" si="55"/>
        <v>0</v>
      </c>
      <c r="BK57" s="14">
        <f t="shared" si="55"/>
        <v>0</v>
      </c>
      <c r="BL57" s="14">
        <f t="shared" si="55"/>
        <v>0</v>
      </c>
      <c r="BM57" s="14">
        <f t="shared" si="55"/>
        <v>0</v>
      </c>
      <c r="BN57" s="14">
        <f t="shared" si="55"/>
        <v>0</v>
      </c>
      <c r="BO57" s="14"/>
      <c r="BP57" s="14">
        <f t="shared" si="49"/>
        <v>0</v>
      </c>
      <c r="BQ57" s="14">
        <f t="shared" si="33"/>
        <v>0</v>
      </c>
      <c r="BR57" s="16">
        <f t="shared" si="7"/>
        <v>1</v>
      </c>
      <c r="BS57" s="14">
        <f t="shared" si="16"/>
        <v>16000000</v>
      </c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>
        <f>+'[1]MARZO 2016 ULTIMO'!$AF$846</f>
        <v>16000000</v>
      </c>
      <c r="CM57" s="16">
        <f t="shared" si="8"/>
        <v>0</v>
      </c>
      <c r="CN57" s="14">
        <f t="shared" si="39"/>
        <v>0</v>
      </c>
      <c r="CO57" s="14">
        <f t="shared" si="34"/>
        <v>0</v>
      </c>
      <c r="CP57" s="14">
        <f t="shared" si="34"/>
        <v>0</v>
      </c>
      <c r="CQ57" s="14">
        <f t="shared" si="34"/>
        <v>0</v>
      </c>
      <c r="CR57" s="14">
        <f t="shared" ref="CO57:CX90" si="60">K57-BW57</f>
        <v>0</v>
      </c>
      <c r="CS57" s="14">
        <f t="shared" si="60"/>
        <v>0</v>
      </c>
      <c r="CT57" s="14">
        <f t="shared" si="60"/>
        <v>0</v>
      </c>
      <c r="CU57" s="14">
        <f t="shared" si="60"/>
        <v>0</v>
      </c>
      <c r="CV57" s="14">
        <f t="shared" si="50"/>
        <v>0</v>
      </c>
      <c r="CW57" s="14">
        <f t="shared" si="50"/>
        <v>0</v>
      </c>
      <c r="CX57" s="14">
        <f t="shared" si="51"/>
        <v>0</v>
      </c>
      <c r="CY57" s="14">
        <f t="shared" si="48"/>
        <v>0</v>
      </c>
      <c r="CZ57" s="14">
        <f t="shared" si="48"/>
        <v>0</v>
      </c>
      <c r="DA57" s="14">
        <f t="shared" si="48"/>
        <v>0</v>
      </c>
      <c r="DB57" s="14">
        <f t="shared" si="52"/>
        <v>0</v>
      </c>
      <c r="DC57" s="14">
        <f t="shared" si="52"/>
        <v>0</v>
      </c>
      <c r="DD57" s="14">
        <f t="shared" si="52"/>
        <v>0</v>
      </c>
      <c r="DE57" s="14">
        <f t="shared" si="52"/>
        <v>0</v>
      </c>
      <c r="DF57" s="14">
        <f t="shared" si="47"/>
        <v>0</v>
      </c>
      <c r="DG57" s="14">
        <f t="shared" si="53"/>
        <v>0</v>
      </c>
    </row>
    <row r="58" spans="1:112" s="32" customFormat="1" ht="22.5" customHeight="1" thickBot="1" x14ac:dyDescent="0.3">
      <c r="A58" s="46"/>
      <c r="B58" s="180" t="s">
        <v>166</v>
      </c>
      <c r="C58" s="180"/>
      <c r="D58" s="180"/>
      <c r="E58" s="180"/>
      <c r="F58" s="47"/>
      <c r="G58" s="48">
        <f t="shared" ref="G58:Z58" si="61">SUM(G21:G57)</f>
        <v>4273737624</v>
      </c>
      <c r="H58" s="48">
        <f t="shared" si="61"/>
        <v>0</v>
      </c>
      <c r="I58" s="48">
        <f t="shared" si="61"/>
        <v>0</v>
      </c>
      <c r="J58" s="48">
        <f t="shared" si="61"/>
        <v>1163096695</v>
      </c>
      <c r="K58" s="48">
        <f t="shared" si="61"/>
        <v>0</v>
      </c>
      <c r="L58" s="48">
        <f t="shared" si="61"/>
        <v>0</v>
      </c>
      <c r="M58" s="48">
        <f t="shared" si="61"/>
        <v>74368590</v>
      </c>
      <c r="N58" s="48">
        <f t="shared" si="61"/>
        <v>0</v>
      </c>
      <c r="O58" s="48">
        <f t="shared" si="61"/>
        <v>0</v>
      </c>
      <c r="P58" s="48">
        <f t="shared" si="61"/>
        <v>0</v>
      </c>
      <c r="Q58" s="48">
        <f t="shared" si="61"/>
        <v>0</v>
      </c>
      <c r="R58" s="48">
        <f t="shared" si="61"/>
        <v>0</v>
      </c>
      <c r="S58" s="48">
        <f t="shared" si="61"/>
        <v>1300000000</v>
      </c>
      <c r="T58" s="48">
        <f t="shared" si="61"/>
        <v>387696735</v>
      </c>
      <c r="U58" s="48">
        <f t="shared" si="61"/>
        <v>0</v>
      </c>
      <c r="V58" s="48">
        <f t="shared" si="61"/>
        <v>1054833768</v>
      </c>
      <c r="W58" s="48">
        <f t="shared" si="61"/>
        <v>0</v>
      </c>
      <c r="X58" s="48">
        <f t="shared" si="61"/>
        <v>0</v>
      </c>
      <c r="Y58" s="48">
        <f t="shared" si="61"/>
        <v>204741836</v>
      </c>
      <c r="Z58" s="48">
        <f t="shared" si="61"/>
        <v>89000000</v>
      </c>
      <c r="AB58" s="30">
        <f t="shared" si="0"/>
        <v>0.51425621115761788</v>
      </c>
      <c r="AC58" s="48">
        <f>SUM(AC21:AC57)</f>
        <v>2197796118</v>
      </c>
      <c r="AD58" s="48"/>
      <c r="AE58" s="48">
        <f t="shared" ref="AE58:AV58" si="62">SUM(AE21:AE57)</f>
        <v>0</v>
      </c>
      <c r="AF58" s="48">
        <f t="shared" si="62"/>
        <v>561831904</v>
      </c>
      <c r="AG58" s="48">
        <f t="shared" si="62"/>
        <v>0</v>
      </c>
      <c r="AH58" s="48">
        <f t="shared" si="62"/>
        <v>0</v>
      </c>
      <c r="AI58" s="48">
        <f t="shared" si="62"/>
        <v>0</v>
      </c>
      <c r="AJ58" s="48">
        <f t="shared" si="62"/>
        <v>0</v>
      </c>
      <c r="AK58" s="48">
        <f t="shared" si="62"/>
        <v>0</v>
      </c>
      <c r="AL58" s="48">
        <f t="shared" si="62"/>
        <v>0</v>
      </c>
      <c r="AM58" s="48">
        <f t="shared" si="62"/>
        <v>0</v>
      </c>
      <c r="AN58" s="48">
        <f t="shared" si="62"/>
        <v>0</v>
      </c>
      <c r="AO58" s="48">
        <f t="shared" si="62"/>
        <v>845159120</v>
      </c>
      <c r="AP58" s="48">
        <f t="shared" si="62"/>
        <v>152001731</v>
      </c>
      <c r="AQ58" s="48">
        <f t="shared" si="62"/>
        <v>0</v>
      </c>
      <c r="AR58" s="48">
        <f t="shared" si="62"/>
        <v>613871189</v>
      </c>
      <c r="AS58" s="48">
        <f t="shared" si="62"/>
        <v>0</v>
      </c>
      <c r="AT58" s="48">
        <f t="shared" si="62"/>
        <v>0</v>
      </c>
      <c r="AU58" s="48">
        <f t="shared" si="62"/>
        <v>0</v>
      </c>
      <c r="AV58" s="48">
        <f t="shared" si="62"/>
        <v>24932174</v>
      </c>
      <c r="AW58" s="28">
        <f t="shared" si="1"/>
        <v>0.48574378884238212</v>
      </c>
      <c r="AX58" s="48">
        <f>SUM(AX21:AX57)</f>
        <v>2075941506</v>
      </c>
      <c r="AY58" s="48">
        <f>SUM(AY21:AY57)</f>
        <v>0</v>
      </c>
      <c r="AZ58" s="48">
        <f t="shared" ref="AZ58:BQ58" si="63">SUM(AZ21:AZ57)</f>
        <v>0</v>
      </c>
      <c r="BA58" s="48">
        <f t="shared" si="63"/>
        <v>601264791</v>
      </c>
      <c r="BB58" s="48">
        <f t="shared" si="63"/>
        <v>0</v>
      </c>
      <c r="BC58" s="48">
        <f t="shared" si="63"/>
        <v>0</v>
      </c>
      <c r="BD58" s="48">
        <f t="shared" si="63"/>
        <v>74368590</v>
      </c>
      <c r="BE58" s="48">
        <f t="shared" si="63"/>
        <v>0</v>
      </c>
      <c r="BF58" s="48">
        <f t="shared" si="63"/>
        <v>0</v>
      </c>
      <c r="BG58" s="48">
        <f t="shared" si="63"/>
        <v>0</v>
      </c>
      <c r="BH58" s="48">
        <f t="shared" si="63"/>
        <v>0</v>
      </c>
      <c r="BI58" s="48">
        <f t="shared" si="63"/>
        <v>0</v>
      </c>
      <c r="BJ58" s="48">
        <f t="shared" si="63"/>
        <v>454840880</v>
      </c>
      <c r="BK58" s="48">
        <f t="shared" si="63"/>
        <v>235695004</v>
      </c>
      <c r="BL58" s="48">
        <f t="shared" si="63"/>
        <v>0</v>
      </c>
      <c r="BM58" s="48">
        <f t="shared" si="63"/>
        <v>440962579</v>
      </c>
      <c r="BN58" s="48">
        <f t="shared" si="63"/>
        <v>0</v>
      </c>
      <c r="BO58" s="48">
        <f t="shared" si="63"/>
        <v>0</v>
      </c>
      <c r="BP58" s="48">
        <f t="shared" si="63"/>
        <v>204741836</v>
      </c>
      <c r="BQ58" s="48">
        <f t="shared" si="63"/>
        <v>64067826</v>
      </c>
      <c r="BR58" s="30">
        <f t="shared" si="7"/>
        <v>0.28874816438661188</v>
      </c>
      <c r="BS58" s="48">
        <f>SUM(BS21:BS57)</f>
        <v>1234033894</v>
      </c>
      <c r="BT58" s="48">
        <f t="shared" ref="BT58:DG58" si="64">SUM(BT21:BT57)</f>
        <v>0</v>
      </c>
      <c r="BU58" s="48">
        <f t="shared" si="64"/>
        <v>0</v>
      </c>
      <c r="BV58" s="48">
        <f t="shared" si="64"/>
        <v>419853671</v>
      </c>
      <c r="BW58" s="48">
        <f t="shared" si="64"/>
        <v>0</v>
      </c>
      <c r="BX58" s="48">
        <f t="shared" si="64"/>
        <v>832272</v>
      </c>
      <c r="BY58" s="48">
        <f t="shared" si="64"/>
        <v>0</v>
      </c>
      <c r="BZ58" s="48">
        <f t="shared" si="64"/>
        <v>0</v>
      </c>
      <c r="CA58" s="48">
        <f t="shared" si="64"/>
        <v>0</v>
      </c>
      <c r="CB58" s="48">
        <f t="shared" si="64"/>
        <v>0</v>
      </c>
      <c r="CC58" s="48">
        <f t="shared" si="64"/>
        <v>0</v>
      </c>
      <c r="CD58" s="48">
        <f t="shared" si="64"/>
        <v>0</v>
      </c>
      <c r="CE58" s="48">
        <f t="shared" si="64"/>
        <v>282164238</v>
      </c>
      <c r="CF58" s="48">
        <f t="shared" si="64"/>
        <v>146281647</v>
      </c>
      <c r="CG58" s="48">
        <f t="shared" si="64"/>
        <v>0</v>
      </c>
      <c r="CH58" s="48">
        <f t="shared" si="64"/>
        <v>361969892</v>
      </c>
      <c r="CI58" s="48">
        <f t="shared" si="64"/>
        <v>0</v>
      </c>
      <c r="CJ58" s="48">
        <f t="shared" si="64"/>
        <v>0</v>
      </c>
      <c r="CK58" s="48">
        <f t="shared" si="64"/>
        <v>0</v>
      </c>
      <c r="CL58" s="48">
        <f t="shared" si="64"/>
        <v>22932174</v>
      </c>
      <c r="CM58" s="48">
        <f>SUM(CM21:CM57)</f>
        <v>25.01742268300054</v>
      </c>
      <c r="CN58" s="48">
        <f>SUM(CN21:CN57)</f>
        <v>3039703730</v>
      </c>
      <c r="CO58" s="48">
        <f t="shared" si="64"/>
        <v>0</v>
      </c>
      <c r="CP58" s="48">
        <f t="shared" si="64"/>
        <v>0</v>
      </c>
      <c r="CQ58" s="48">
        <f t="shared" si="64"/>
        <v>743243024</v>
      </c>
      <c r="CR58" s="48">
        <f t="shared" si="64"/>
        <v>0</v>
      </c>
      <c r="CS58" s="48">
        <f t="shared" si="64"/>
        <v>-832272</v>
      </c>
      <c r="CT58" s="48">
        <f t="shared" si="64"/>
        <v>74368590</v>
      </c>
      <c r="CU58" s="48">
        <f t="shared" si="64"/>
        <v>0</v>
      </c>
      <c r="CV58" s="48">
        <f t="shared" si="64"/>
        <v>0</v>
      </c>
      <c r="CW58" s="48">
        <f t="shared" si="64"/>
        <v>0</v>
      </c>
      <c r="CX58" s="48">
        <f t="shared" si="64"/>
        <v>0</v>
      </c>
      <c r="CY58" s="48">
        <f t="shared" si="64"/>
        <v>0</v>
      </c>
      <c r="CZ58" s="48">
        <f t="shared" si="64"/>
        <v>1017835762</v>
      </c>
      <c r="DA58" s="48">
        <f t="shared" si="64"/>
        <v>241415088</v>
      </c>
      <c r="DB58" s="48">
        <f t="shared" si="64"/>
        <v>0</v>
      </c>
      <c r="DC58" s="48">
        <f t="shared" si="64"/>
        <v>692863876</v>
      </c>
      <c r="DD58" s="48">
        <f t="shared" si="64"/>
        <v>0</v>
      </c>
      <c r="DE58" s="48">
        <f t="shared" si="64"/>
        <v>0</v>
      </c>
      <c r="DF58" s="48">
        <f t="shared" si="64"/>
        <v>204741836</v>
      </c>
      <c r="DG58" s="49">
        <f t="shared" si="64"/>
        <v>66067826</v>
      </c>
    </row>
    <row r="59" spans="1:112" ht="51.75" customHeight="1" thickTop="1" x14ac:dyDescent="0.25">
      <c r="A59" s="164" t="s">
        <v>167</v>
      </c>
      <c r="B59" s="151" t="s">
        <v>168</v>
      </c>
      <c r="C59" s="10" t="s">
        <v>169</v>
      </c>
      <c r="D59" s="11" t="s">
        <v>170</v>
      </c>
      <c r="E59" s="12">
        <v>520</v>
      </c>
      <c r="F59" s="13" t="s">
        <v>171</v>
      </c>
      <c r="G59" s="14">
        <f t="shared" si="20"/>
        <v>100000000</v>
      </c>
      <c r="H59" s="14"/>
      <c r="I59" s="14"/>
      <c r="J59" s="14"/>
      <c r="K59" s="14"/>
      <c r="L59" s="14"/>
      <c r="M59" s="14">
        <f>50000000</f>
        <v>50000000</v>
      </c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>
        <v>50000000</v>
      </c>
      <c r="AB59" s="16">
        <f t="shared" si="0"/>
        <v>0.32133929999999999</v>
      </c>
      <c r="AC59" s="14">
        <f t="shared" si="14"/>
        <v>32133930</v>
      </c>
      <c r="AD59" s="14"/>
      <c r="AE59" s="14"/>
      <c r="AF59" s="14"/>
      <c r="AG59" s="14"/>
      <c r="AH59" s="14"/>
      <c r="AI59" s="14">
        <f>+'[4]MARZO 2016 ULTIMO'!$P$1064</f>
        <v>16489194</v>
      </c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>
        <f>+'[4]MARZO 2016 ULTIMO'!$AF$1064</f>
        <v>15644736</v>
      </c>
      <c r="AW59" s="37">
        <f t="shared" si="1"/>
        <v>0.67866070000000001</v>
      </c>
      <c r="AX59" s="14">
        <f t="shared" ref="AX59:AX90" si="65">SUM(AY59:BQ59)</f>
        <v>67866070</v>
      </c>
      <c r="AY59" s="14">
        <f t="shared" si="38"/>
        <v>0</v>
      </c>
      <c r="AZ59" s="14">
        <f t="shared" ref="AZ59:BO90" si="66">I59-AE59</f>
        <v>0</v>
      </c>
      <c r="BA59" s="14">
        <f t="shared" si="66"/>
        <v>0</v>
      </c>
      <c r="BB59" s="14">
        <f t="shared" si="66"/>
        <v>0</v>
      </c>
      <c r="BC59" s="14">
        <f t="shared" ref="BC59:BN68" si="67">+L59-AH59</f>
        <v>0</v>
      </c>
      <c r="BD59" s="14">
        <f t="shared" si="67"/>
        <v>33510806</v>
      </c>
      <c r="BE59" s="14">
        <f t="shared" si="67"/>
        <v>0</v>
      </c>
      <c r="BF59" s="14">
        <f t="shared" si="67"/>
        <v>0</v>
      </c>
      <c r="BG59" s="14">
        <f t="shared" si="67"/>
        <v>0</v>
      </c>
      <c r="BH59" s="14">
        <f t="shared" si="67"/>
        <v>0</v>
      </c>
      <c r="BI59" s="14">
        <f t="shared" si="67"/>
        <v>0</v>
      </c>
      <c r="BJ59" s="14">
        <f t="shared" si="67"/>
        <v>0</v>
      </c>
      <c r="BK59" s="14">
        <f t="shared" si="67"/>
        <v>0</v>
      </c>
      <c r="BL59" s="14">
        <f t="shared" si="67"/>
        <v>0</v>
      </c>
      <c r="BM59" s="14">
        <f t="shared" si="67"/>
        <v>0</v>
      </c>
      <c r="BN59" s="14">
        <f t="shared" si="67"/>
        <v>0</v>
      </c>
      <c r="BO59" s="14"/>
      <c r="BP59" s="14">
        <f t="shared" ref="BC59:BQ74" si="68">Y59-AU59</f>
        <v>0</v>
      </c>
      <c r="BQ59" s="14">
        <f t="shared" ref="BQ59:BQ90" si="69">+Z59-AV59</f>
        <v>34355264</v>
      </c>
      <c r="BR59" s="16">
        <f t="shared" si="7"/>
        <v>0.29633930000000003</v>
      </c>
      <c r="BS59" s="14">
        <f>SUM(BT59:CL59)</f>
        <v>29633930</v>
      </c>
      <c r="BT59" s="14"/>
      <c r="BU59" s="14"/>
      <c r="BV59" s="14"/>
      <c r="BW59" s="14"/>
      <c r="BX59" s="14"/>
      <c r="BY59" s="14">
        <f>+'[4]MARZO 2016 ULTIMO'!$H$1068+'[4]MARZO 2016 ULTIMO'!$H$1071+'[4]MARZO 2016 ULTIMO'!$H$1072+'[4]MARZO 2016 ULTIMO'!$H$1075+'[4]MARZO 2016 ULTIMO'!$H$1076+'[4]MARZO 2016 ULTIMO'!$H$1080+'[4]MARZO 2016 ULTIMO'!$H$1081+'[4]MARZO 2016 ULTIMO'!$H$1082+'[4]MARZO 2016 ULTIMO'!$H$1083</f>
        <v>13989194</v>
      </c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>
        <f>+'[4]MARZO 2016 ULTIMO'!$H$1065+'[4]MARZO 2016 ULTIMO'!$H$1067+'[4]MARZO 2016 ULTIMO'!$H$1073+'[4]MARZO 2016 ULTIMO'!$H$1074+'[4]MARZO 2016 ULTIMO'!$H$1077+'[4]MARZO 2016 ULTIMO'!$H$1078+'[4]MARZO 2016 ULTIMO'!$H$1079</f>
        <v>15644736</v>
      </c>
      <c r="CM59" s="16">
        <f t="shared" ref="CM59:CM90" si="70">1-BR59</f>
        <v>0.70366069999999992</v>
      </c>
      <c r="CN59" s="14">
        <f t="shared" si="39"/>
        <v>70366070</v>
      </c>
      <c r="CO59" s="14">
        <f t="shared" si="60"/>
        <v>0</v>
      </c>
      <c r="CP59" s="14">
        <f t="shared" si="60"/>
        <v>0</v>
      </c>
      <c r="CQ59" s="14">
        <f t="shared" si="60"/>
        <v>0</v>
      </c>
      <c r="CR59" s="14">
        <f t="shared" si="60"/>
        <v>0</v>
      </c>
      <c r="CS59" s="14">
        <f t="shared" si="60"/>
        <v>0</v>
      </c>
      <c r="CT59" s="14">
        <f t="shared" si="60"/>
        <v>36010806</v>
      </c>
      <c r="CU59" s="14">
        <f t="shared" si="60"/>
        <v>0</v>
      </c>
      <c r="CV59" s="14">
        <f t="shared" ref="CV59:CX68" si="71">+O59-CA59</f>
        <v>0</v>
      </c>
      <c r="CW59" s="14">
        <f t="shared" si="71"/>
        <v>0</v>
      </c>
      <c r="CX59" s="14">
        <f t="shared" si="71"/>
        <v>0</v>
      </c>
      <c r="CY59" s="14">
        <f t="shared" ref="CY59:DG89" si="72">R59-CD59</f>
        <v>0</v>
      </c>
      <c r="CZ59" s="14">
        <f t="shared" si="72"/>
        <v>0</v>
      </c>
      <c r="DA59" s="14">
        <f t="shared" si="72"/>
        <v>0</v>
      </c>
      <c r="DB59" s="14">
        <f t="shared" ref="DB59:DG68" si="73">+U59-CG59</f>
        <v>0</v>
      </c>
      <c r="DC59" s="14">
        <f t="shared" si="73"/>
        <v>0</v>
      </c>
      <c r="DD59" s="14">
        <f t="shared" si="73"/>
        <v>0</v>
      </c>
      <c r="DE59" s="14">
        <f t="shared" si="73"/>
        <v>0</v>
      </c>
      <c r="DF59" s="40">
        <f t="shared" si="73"/>
        <v>0</v>
      </c>
      <c r="DG59" s="14">
        <f t="shared" si="73"/>
        <v>34355264</v>
      </c>
    </row>
    <row r="60" spans="1:112" ht="37.5" customHeight="1" x14ac:dyDescent="0.25">
      <c r="A60" s="165"/>
      <c r="B60" s="152"/>
      <c r="C60" s="10" t="s">
        <v>172</v>
      </c>
      <c r="D60" s="11" t="s">
        <v>173</v>
      </c>
      <c r="E60" s="12">
        <v>520</v>
      </c>
      <c r="F60" s="13" t="s">
        <v>174</v>
      </c>
      <c r="G60" s="14">
        <f t="shared" si="20"/>
        <v>2000000</v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>
        <v>2000000</v>
      </c>
      <c r="AB60" s="16">
        <f t="shared" si="0"/>
        <v>0</v>
      </c>
      <c r="AC60" s="14">
        <f t="shared" si="14"/>
        <v>0</v>
      </c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6">
        <f t="shared" si="1"/>
        <v>1</v>
      </c>
      <c r="AX60" s="14">
        <f t="shared" si="65"/>
        <v>2000000</v>
      </c>
      <c r="AY60" s="14">
        <f t="shared" si="38"/>
        <v>0</v>
      </c>
      <c r="AZ60" s="14">
        <f t="shared" si="66"/>
        <v>0</v>
      </c>
      <c r="BA60" s="14">
        <f t="shared" si="66"/>
        <v>0</v>
      </c>
      <c r="BB60" s="14">
        <f t="shared" si="66"/>
        <v>0</v>
      </c>
      <c r="BC60" s="14">
        <f t="shared" si="67"/>
        <v>0</v>
      </c>
      <c r="BD60" s="14">
        <f t="shared" si="67"/>
        <v>0</v>
      </c>
      <c r="BE60" s="14">
        <f t="shared" si="67"/>
        <v>0</v>
      </c>
      <c r="BF60" s="14">
        <f t="shared" si="67"/>
        <v>0</v>
      </c>
      <c r="BG60" s="14">
        <f t="shared" si="67"/>
        <v>0</v>
      </c>
      <c r="BH60" s="14">
        <f t="shared" si="67"/>
        <v>0</v>
      </c>
      <c r="BI60" s="14">
        <f t="shared" si="67"/>
        <v>0</v>
      </c>
      <c r="BJ60" s="14">
        <f t="shared" si="67"/>
        <v>0</v>
      </c>
      <c r="BK60" s="14">
        <f t="shared" si="67"/>
        <v>0</v>
      </c>
      <c r="BL60" s="14">
        <f t="shared" si="67"/>
        <v>0</v>
      </c>
      <c r="BM60" s="14">
        <f t="shared" si="67"/>
        <v>0</v>
      </c>
      <c r="BN60" s="14">
        <f t="shared" si="67"/>
        <v>0</v>
      </c>
      <c r="BO60" s="14"/>
      <c r="BP60" s="14">
        <f t="shared" si="68"/>
        <v>0</v>
      </c>
      <c r="BQ60" s="14">
        <f t="shared" si="69"/>
        <v>2000000</v>
      </c>
      <c r="BR60" s="16">
        <f t="shared" si="7"/>
        <v>0</v>
      </c>
      <c r="BS60" s="14">
        <f t="shared" si="16"/>
        <v>0</v>
      </c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6">
        <f t="shared" si="70"/>
        <v>1</v>
      </c>
      <c r="CN60" s="14">
        <f t="shared" si="39"/>
        <v>2000000</v>
      </c>
      <c r="CO60" s="14">
        <f t="shared" si="60"/>
        <v>0</v>
      </c>
      <c r="CP60" s="14">
        <f t="shared" si="60"/>
        <v>0</v>
      </c>
      <c r="CQ60" s="14">
        <f t="shared" si="60"/>
        <v>0</v>
      </c>
      <c r="CR60" s="14">
        <f t="shared" si="60"/>
        <v>0</v>
      </c>
      <c r="CS60" s="14">
        <f t="shared" si="60"/>
        <v>0</v>
      </c>
      <c r="CT60" s="14">
        <f t="shared" si="60"/>
        <v>0</v>
      </c>
      <c r="CU60" s="14">
        <f t="shared" si="60"/>
        <v>0</v>
      </c>
      <c r="CV60" s="14">
        <f t="shared" si="71"/>
        <v>0</v>
      </c>
      <c r="CW60" s="14">
        <f t="shared" si="71"/>
        <v>0</v>
      </c>
      <c r="CX60" s="14">
        <f t="shared" si="71"/>
        <v>0</v>
      </c>
      <c r="CY60" s="14">
        <f t="shared" si="72"/>
        <v>0</v>
      </c>
      <c r="CZ60" s="14">
        <f t="shared" si="72"/>
        <v>0</v>
      </c>
      <c r="DA60" s="14">
        <f t="shared" si="72"/>
        <v>0</v>
      </c>
      <c r="DB60" s="14">
        <f t="shared" si="73"/>
        <v>0</v>
      </c>
      <c r="DC60" s="14">
        <f t="shared" si="73"/>
        <v>0</v>
      </c>
      <c r="DD60" s="14">
        <f t="shared" si="73"/>
        <v>0</v>
      </c>
      <c r="DE60" s="14">
        <f t="shared" si="73"/>
        <v>0</v>
      </c>
      <c r="DF60" s="40">
        <f t="shared" si="73"/>
        <v>0</v>
      </c>
      <c r="DG60" s="14">
        <f t="shared" si="73"/>
        <v>2000000</v>
      </c>
    </row>
    <row r="61" spans="1:112" ht="51.75" customHeight="1" x14ac:dyDescent="0.25">
      <c r="A61" s="165"/>
      <c r="B61" s="153"/>
      <c r="C61" s="10" t="s">
        <v>175</v>
      </c>
      <c r="D61" s="11" t="s">
        <v>176</v>
      </c>
      <c r="E61" s="12">
        <v>520</v>
      </c>
      <c r="F61" s="13" t="s">
        <v>66</v>
      </c>
      <c r="G61" s="14">
        <f t="shared" si="20"/>
        <v>3000000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>
        <v>3000000</v>
      </c>
      <c r="AB61" s="16">
        <f t="shared" si="0"/>
        <v>0.18529333333333334</v>
      </c>
      <c r="AC61" s="14">
        <f t="shared" si="14"/>
        <v>555880</v>
      </c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>
        <v>555880</v>
      </c>
      <c r="AW61" s="16">
        <f t="shared" si="1"/>
        <v>0.81470666666666669</v>
      </c>
      <c r="AX61" s="14">
        <f>SUM(AY61:BQ61)</f>
        <v>2444120</v>
      </c>
      <c r="AY61" s="14">
        <f t="shared" si="38"/>
        <v>0</v>
      </c>
      <c r="AZ61" s="14">
        <f t="shared" si="66"/>
        <v>0</v>
      </c>
      <c r="BA61" s="14">
        <f t="shared" si="66"/>
        <v>0</v>
      </c>
      <c r="BB61" s="14">
        <f t="shared" si="66"/>
        <v>0</v>
      </c>
      <c r="BC61" s="14">
        <f t="shared" si="67"/>
        <v>0</v>
      </c>
      <c r="BD61" s="14">
        <f t="shared" si="67"/>
        <v>0</v>
      </c>
      <c r="BE61" s="14">
        <f t="shared" si="67"/>
        <v>0</v>
      </c>
      <c r="BF61" s="14">
        <f t="shared" si="67"/>
        <v>0</v>
      </c>
      <c r="BG61" s="14">
        <f t="shared" si="67"/>
        <v>0</v>
      </c>
      <c r="BH61" s="14">
        <f t="shared" si="67"/>
        <v>0</v>
      </c>
      <c r="BI61" s="14">
        <f t="shared" si="67"/>
        <v>0</v>
      </c>
      <c r="BJ61" s="14">
        <f t="shared" si="67"/>
        <v>0</v>
      </c>
      <c r="BK61" s="14">
        <f t="shared" si="67"/>
        <v>0</v>
      </c>
      <c r="BL61" s="14">
        <f t="shared" si="67"/>
        <v>0</v>
      </c>
      <c r="BM61" s="14">
        <f t="shared" si="67"/>
        <v>0</v>
      </c>
      <c r="BN61" s="14">
        <f t="shared" si="67"/>
        <v>0</v>
      </c>
      <c r="BO61" s="14"/>
      <c r="BP61" s="14">
        <f t="shared" si="68"/>
        <v>0</v>
      </c>
      <c r="BQ61" s="14">
        <f t="shared" si="69"/>
        <v>2444120</v>
      </c>
      <c r="BR61" s="16">
        <f t="shared" si="7"/>
        <v>0.18529333333333334</v>
      </c>
      <c r="BS61" s="14">
        <f t="shared" si="16"/>
        <v>555880</v>
      </c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>
        <v>555880</v>
      </c>
      <c r="CM61" s="16">
        <f t="shared" si="70"/>
        <v>0.81470666666666669</v>
      </c>
      <c r="CN61" s="14">
        <f t="shared" si="39"/>
        <v>2444120</v>
      </c>
      <c r="CO61" s="14">
        <f t="shared" si="60"/>
        <v>0</v>
      </c>
      <c r="CP61" s="14">
        <f t="shared" si="60"/>
        <v>0</v>
      </c>
      <c r="CQ61" s="14">
        <f t="shared" si="60"/>
        <v>0</v>
      </c>
      <c r="CR61" s="14">
        <f t="shared" si="60"/>
        <v>0</v>
      </c>
      <c r="CS61" s="14">
        <f t="shared" si="60"/>
        <v>0</v>
      </c>
      <c r="CT61" s="14">
        <f t="shared" si="60"/>
        <v>0</v>
      </c>
      <c r="CU61" s="14">
        <f t="shared" si="60"/>
        <v>0</v>
      </c>
      <c r="CV61" s="14">
        <f t="shared" si="71"/>
        <v>0</v>
      </c>
      <c r="CW61" s="14">
        <f t="shared" si="71"/>
        <v>0</v>
      </c>
      <c r="CX61" s="14">
        <f t="shared" si="71"/>
        <v>0</v>
      </c>
      <c r="CY61" s="14">
        <f t="shared" si="72"/>
        <v>0</v>
      </c>
      <c r="CZ61" s="14">
        <f t="shared" si="72"/>
        <v>0</v>
      </c>
      <c r="DA61" s="14">
        <f t="shared" si="72"/>
        <v>0</v>
      </c>
      <c r="DB61" s="14">
        <f t="shared" si="73"/>
        <v>0</v>
      </c>
      <c r="DC61" s="14">
        <f t="shared" si="73"/>
        <v>0</v>
      </c>
      <c r="DD61" s="14">
        <f t="shared" si="73"/>
        <v>0</v>
      </c>
      <c r="DE61" s="14">
        <f t="shared" si="73"/>
        <v>0</v>
      </c>
      <c r="DF61" s="40">
        <f t="shared" si="73"/>
        <v>0</v>
      </c>
      <c r="DG61" s="14">
        <f t="shared" si="73"/>
        <v>2444120</v>
      </c>
    </row>
    <row r="62" spans="1:112" ht="51.75" customHeight="1" x14ac:dyDescent="0.25">
      <c r="A62" s="165"/>
      <c r="B62" s="50" t="s">
        <v>177</v>
      </c>
      <c r="C62" s="10" t="s">
        <v>178</v>
      </c>
      <c r="D62" s="11" t="s">
        <v>179</v>
      </c>
      <c r="E62" s="12">
        <v>520</v>
      </c>
      <c r="F62" s="13" t="s">
        <v>80</v>
      </c>
      <c r="G62" s="14">
        <f t="shared" si="20"/>
        <v>20000000</v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>
        <v>20000000</v>
      </c>
      <c r="U62" s="14"/>
      <c r="V62" s="14"/>
      <c r="W62" s="14"/>
      <c r="X62" s="14"/>
      <c r="Y62" s="14"/>
      <c r="Z62" s="14"/>
      <c r="AB62" s="16">
        <f t="shared" si="0"/>
        <v>0.66520619999999997</v>
      </c>
      <c r="AC62" s="14">
        <f t="shared" si="14"/>
        <v>13304124</v>
      </c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>
        <f>+'[4]MARZO 2016 ULTIMO'!$W$1100</f>
        <v>13304124</v>
      </c>
      <c r="AQ62" s="14"/>
      <c r="AR62" s="14"/>
      <c r="AS62" s="14"/>
      <c r="AT62" s="14"/>
      <c r="AU62" s="14"/>
      <c r="AV62" s="14"/>
      <c r="AW62" s="16">
        <f t="shared" si="1"/>
        <v>0.33479380000000003</v>
      </c>
      <c r="AX62" s="14">
        <f t="shared" si="65"/>
        <v>6695876</v>
      </c>
      <c r="AY62" s="14">
        <f t="shared" si="38"/>
        <v>0</v>
      </c>
      <c r="AZ62" s="14">
        <f t="shared" si="66"/>
        <v>0</v>
      </c>
      <c r="BA62" s="14">
        <f t="shared" si="66"/>
        <v>0</v>
      </c>
      <c r="BB62" s="14">
        <f t="shared" si="66"/>
        <v>0</v>
      </c>
      <c r="BC62" s="14">
        <f t="shared" si="67"/>
        <v>0</v>
      </c>
      <c r="BD62" s="14">
        <f t="shared" si="67"/>
        <v>0</v>
      </c>
      <c r="BE62" s="14">
        <f t="shared" si="67"/>
        <v>0</v>
      </c>
      <c r="BF62" s="14">
        <f t="shared" si="67"/>
        <v>0</v>
      </c>
      <c r="BG62" s="14">
        <f t="shared" si="67"/>
        <v>0</v>
      </c>
      <c r="BH62" s="14">
        <f t="shared" si="67"/>
        <v>0</v>
      </c>
      <c r="BI62" s="14">
        <f t="shared" si="67"/>
        <v>0</v>
      </c>
      <c r="BJ62" s="14">
        <f t="shared" si="67"/>
        <v>0</v>
      </c>
      <c r="BK62" s="14">
        <f t="shared" si="67"/>
        <v>6695876</v>
      </c>
      <c r="BL62" s="14">
        <f t="shared" si="67"/>
        <v>0</v>
      </c>
      <c r="BM62" s="14">
        <f t="shared" si="67"/>
        <v>0</v>
      </c>
      <c r="BN62" s="14">
        <f t="shared" si="67"/>
        <v>0</v>
      </c>
      <c r="BO62" s="14">
        <f>+X62-AT62</f>
        <v>0</v>
      </c>
      <c r="BP62" s="14">
        <f t="shared" si="68"/>
        <v>0</v>
      </c>
      <c r="BQ62" s="14">
        <f t="shared" si="69"/>
        <v>0</v>
      </c>
      <c r="BR62" s="16">
        <f t="shared" si="7"/>
        <v>0.65843845000000001</v>
      </c>
      <c r="BS62" s="14">
        <f t="shared" si="16"/>
        <v>13168769</v>
      </c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>
        <f>+'[4]MARZO 2016 ULTIMO'!$H$1098</f>
        <v>13168769</v>
      </c>
      <c r="CG62" s="14"/>
      <c r="CH62" s="14"/>
      <c r="CI62" s="14"/>
      <c r="CJ62" s="14"/>
      <c r="CK62" s="14"/>
      <c r="CL62" s="14"/>
      <c r="CM62" s="16">
        <f t="shared" si="70"/>
        <v>0.34156154999999999</v>
      </c>
      <c r="CN62" s="14">
        <f>SUM(CO62:DG62)</f>
        <v>6831231</v>
      </c>
      <c r="CO62" s="14">
        <f t="shared" si="60"/>
        <v>0</v>
      </c>
      <c r="CP62" s="14">
        <f t="shared" si="60"/>
        <v>0</v>
      </c>
      <c r="CQ62" s="14">
        <f t="shared" si="60"/>
        <v>0</v>
      </c>
      <c r="CR62" s="14">
        <f t="shared" si="60"/>
        <v>0</v>
      </c>
      <c r="CS62" s="14">
        <f t="shared" si="60"/>
        <v>0</v>
      </c>
      <c r="CT62" s="14">
        <f t="shared" si="60"/>
        <v>0</v>
      </c>
      <c r="CU62" s="14">
        <f t="shared" si="60"/>
        <v>0</v>
      </c>
      <c r="CV62" s="14">
        <f t="shared" si="71"/>
        <v>0</v>
      </c>
      <c r="CW62" s="14">
        <f t="shared" si="71"/>
        <v>0</v>
      </c>
      <c r="CX62" s="14">
        <f t="shared" si="71"/>
        <v>0</v>
      </c>
      <c r="CY62" s="14">
        <f t="shared" si="72"/>
        <v>0</v>
      </c>
      <c r="CZ62" s="14">
        <f t="shared" si="72"/>
        <v>0</v>
      </c>
      <c r="DA62" s="14">
        <f t="shared" si="72"/>
        <v>6831231</v>
      </c>
      <c r="DB62" s="14">
        <f t="shared" si="73"/>
        <v>0</v>
      </c>
      <c r="DC62" s="14">
        <f t="shared" si="73"/>
        <v>0</v>
      </c>
      <c r="DD62" s="14">
        <f t="shared" si="73"/>
        <v>0</v>
      </c>
      <c r="DE62" s="14">
        <f t="shared" si="73"/>
        <v>0</v>
      </c>
      <c r="DF62" s="40">
        <f t="shared" si="73"/>
        <v>0</v>
      </c>
      <c r="DG62" s="14">
        <f t="shared" si="73"/>
        <v>0</v>
      </c>
    </row>
    <row r="63" spans="1:112" ht="51" customHeight="1" x14ac:dyDescent="0.25">
      <c r="A63" s="165"/>
      <c r="B63" s="151" t="s">
        <v>180</v>
      </c>
      <c r="C63" s="10" t="s">
        <v>181</v>
      </c>
      <c r="D63" s="11" t="s">
        <v>182</v>
      </c>
      <c r="E63" s="12">
        <v>520</v>
      </c>
      <c r="F63" s="13" t="s">
        <v>80</v>
      </c>
      <c r="G63" s="14">
        <f t="shared" si="20"/>
        <v>95000000</v>
      </c>
      <c r="H63" s="14"/>
      <c r="I63" s="23"/>
      <c r="J63" s="23"/>
      <c r="K63" s="23"/>
      <c r="L63" s="14">
        <f>228450721-133450721</f>
        <v>95000000</v>
      </c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B63" s="16">
        <f t="shared" si="0"/>
        <v>0</v>
      </c>
      <c r="AC63" s="14">
        <f t="shared" si="14"/>
        <v>0</v>
      </c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6">
        <f t="shared" si="1"/>
        <v>1</v>
      </c>
      <c r="AX63" s="14">
        <f t="shared" si="65"/>
        <v>95000000</v>
      </c>
      <c r="AY63" s="14">
        <f t="shared" si="38"/>
        <v>0</v>
      </c>
      <c r="AZ63" s="14">
        <f t="shared" si="66"/>
        <v>0</v>
      </c>
      <c r="BA63" s="14">
        <f t="shared" si="66"/>
        <v>0</v>
      </c>
      <c r="BB63" s="14">
        <f t="shared" si="66"/>
        <v>0</v>
      </c>
      <c r="BC63" s="14">
        <f t="shared" si="67"/>
        <v>95000000</v>
      </c>
      <c r="BD63" s="14">
        <f t="shared" si="67"/>
        <v>0</v>
      </c>
      <c r="BE63" s="14">
        <f t="shared" si="67"/>
        <v>0</v>
      </c>
      <c r="BF63" s="14">
        <f>O63-AK63</f>
        <v>0</v>
      </c>
      <c r="BG63" s="14">
        <f t="shared" si="67"/>
        <v>0</v>
      </c>
      <c r="BH63" s="14">
        <f t="shared" si="67"/>
        <v>0</v>
      </c>
      <c r="BI63" s="14">
        <f t="shared" si="67"/>
        <v>0</v>
      </c>
      <c r="BJ63" s="14">
        <f t="shared" si="67"/>
        <v>0</v>
      </c>
      <c r="BK63" s="14">
        <f t="shared" si="67"/>
        <v>0</v>
      </c>
      <c r="BL63" s="14">
        <f>U63-AQ63</f>
        <v>0</v>
      </c>
      <c r="BM63" s="14">
        <f t="shared" si="67"/>
        <v>0</v>
      </c>
      <c r="BN63" s="14">
        <f t="shared" si="67"/>
        <v>0</v>
      </c>
      <c r="BO63" s="14"/>
      <c r="BP63" s="14">
        <f t="shared" si="68"/>
        <v>0</v>
      </c>
      <c r="BQ63" s="14">
        <f t="shared" si="69"/>
        <v>0</v>
      </c>
      <c r="BR63" s="16">
        <f t="shared" si="7"/>
        <v>0</v>
      </c>
      <c r="BS63" s="14">
        <f t="shared" si="16"/>
        <v>0</v>
      </c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6">
        <f t="shared" si="70"/>
        <v>1</v>
      </c>
      <c r="CN63" s="14">
        <f t="shared" si="39"/>
        <v>95000000</v>
      </c>
      <c r="CO63" s="14">
        <f t="shared" si="60"/>
        <v>0</v>
      </c>
      <c r="CP63" s="14">
        <f t="shared" si="60"/>
        <v>0</v>
      </c>
      <c r="CQ63" s="14">
        <f t="shared" si="60"/>
        <v>0</v>
      </c>
      <c r="CR63" s="14">
        <f t="shared" si="60"/>
        <v>0</v>
      </c>
      <c r="CS63" s="14">
        <f t="shared" si="60"/>
        <v>95000000</v>
      </c>
      <c r="CT63" s="14">
        <f t="shared" si="60"/>
        <v>0</v>
      </c>
      <c r="CU63" s="14">
        <f t="shared" si="60"/>
        <v>0</v>
      </c>
      <c r="CV63" s="14">
        <f t="shared" si="71"/>
        <v>0</v>
      </c>
      <c r="CW63" s="14">
        <f t="shared" si="71"/>
        <v>0</v>
      </c>
      <c r="CX63" s="14">
        <f t="shared" si="71"/>
        <v>0</v>
      </c>
      <c r="CY63" s="14">
        <f t="shared" si="72"/>
        <v>0</v>
      </c>
      <c r="CZ63" s="14">
        <f t="shared" si="72"/>
        <v>0</v>
      </c>
      <c r="DA63" s="14">
        <f t="shared" si="72"/>
        <v>0</v>
      </c>
      <c r="DB63" s="14">
        <f t="shared" si="73"/>
        <v>0</v>
      </c>
      <c r="DC63" s="14">
        <f t="shared" si="73"/>
        <v>0</v>
      </c>
      <c r="DD63" s="14">
        <f t="shared" si="73"/>
        <v>0</v>
      </c>
      <c r="DE63" s="14">
        <f t="shared" si="73"/>
        <v>0</v>
      </c>
      <c r="DF63" s="40">
        <f t="shared" si="73"/>
        <v>0</v>
      </c>
      <c r="DG63" s="14">
        <f t="shared" si="73"/>
        <v>0</v>
      </c>
    </row>
    <row r="64" spans="1:112" ht="50.25" customHeight="1" x14ac:dyDescent="0.25">
      <c r="A64" s="165"/>
      <c r="B64" s="152"/>
      <c r="C64" s="10" t="s">
        <v>183</v>
      </c>
      <c r="D64" s="11" t="s">
        <v>184</v>
      </c>
      <c r="E64" s="12">
        <v>520</v>
      </c>
      <c r="F64" s="13" t="s">
        <v>80</v>
      </c>
      <c r="G64" s="14">
        <f t="shared" si="20"/>
        <v>361901442</v>
      </c>
      <c r="H64" s="34"/>
      <c r="I64" s="34"/>
      <c r="J64" s="23"/>
      <c r="K64" s="23"/>
      <c r="L64" s="14">
        <f>28450721+133450721</f>
        <v>161901442</v>
      </c>
      <c r="M64" s="14"/>
      <c r="N64" s="14"/>
      <c r="O64" s="14"/>
      <c r="P64" s="14"/>
      <c r="Q64" s="14"/>
      <c r="R64" s="14"/>
      <c r="S64" s="14">
        <v>200000000</v>
      </c>
      <c r="T64" s="14"/>
      <c r="U64" s="14"/>
      <c r="V64" s="14"/>
      <c r="W64" s="14"/>
      <c r="X64" s="14"/>
      <c r="Y64" s="14"/>
      <c r="Z64" s="14"/>
      <c r="AB64" s="16">
        <f t="shared" si="0"/>
        <v>0.47297723671407754</v>
      </c>
      <c r="AC64" s="14">
        <f t="shared" si="14"/>
        <v>171171144</v>
      </c>
      <c r="AD64" s="14"/>
      <c r="AE64" s="14"/>
      <c r="AF64" s="14"/>
      <c r="AG64" s="14"/>
      <c r="AH64" s="14">
        <f>+'[4]MARZO 2016 ULTIMO'!$O$1120</f>
        <v>30499889</v>
      </c>
      <c r="AI64" s="14"/>
      <c r="AJ64" s="14"/>
      <c r="AK64" s="14"/>
      <c r="AL64" s="14"/>
      <c r="AM64" s="14"/>
      <c r="AN64" s="14"/>
      <c r="AO64" s="14">
        <f>+'[2]ENERO 2016'!$V$684</f>
        <v>140671255</v>
      </c>
      <c r="AP64" s="14"/>
      <c r="AQ64" s="14"/>
      <c r="AR64" s="14"/>
      <c r="AS64" s="14"/>
      <c r="AT64" s="14"/>
      <c r="AU64" s="14"/>
      <c r="AV64" s="14"/>
      <c r="AW64" s="16">
        <f t="shared" si="1"/>
        <v>0.52702276328592246</v>
      </c>
      <c r="AX64" s="14">
        <f t="shared" si="65"/>
        <v>190730298</v>
      </c>
      <c r="AY64" s="14">
        <f t="shared" si="38"/>
        <v>0</v>
      </c>
      <c r="AZ64" s="14">
        <f t="shared" si="66"/>
        <v>0</v>
      </c>
      <c r="BA64" s="14">
        <f t="shared" si="66"/>
        <v>0</v>
      </c>
      <c r="BB64" s="14">
        <f t="shared" si="66"/>
        <v>0</v>
      </c>
      <c r="BC64" s="14">
        <f t="shared" si="67"/>
        <v>131401553</v>
      </c>
      <c r="BD64" s="14">
        <f t="shared" si="67"/>
        <v>0</v>
      </c>
      <c r="BE64" s="14">
        <f t="shared" si="67"/>
        <v>0</v>
      </c>
      <c r="BF64" s="14">
        <f>O64-AK64</f>
        <v>0</v>
      </c>
      <c r="BG64" s="14">
        <f t="shared" si="67"/>
        <v>0</v>
      </c>
      <c r="BH64" s="14">
        <f t="shared" si="67"/>
        <v>0</v>
      </c>
      <c r="BI64" s="14">
        <f t="shared" si="67"/>
        <v>0</v>
      </c>
      <c r="BJ64" s="14">
        <f t="shared" si="67"/>
        <v>59328745</v>
      </c>
      <c r="BK64" s="14">
        <f t="shared" si="67"/>
        <v>0</v>
      </c>
      <c r="BL64" s="14">
        <f>U64-AQ64</f>
        <v>0</v>
      </c>
      <c r="BM64" s="14">
        <f t="shared" si="67"/>
        <v>0</v>
      </c>
      <c r="BN64" s="14">
        <f t="shared" si="67"/>
        <v>0</v>
      </c>
      <c r="BO64" s="14"/>
      <c r="BP64" s="14">
        <f t="shared" si="68"/>
        <v>0</v>
      </c>
      <c r="BQ64" s="14">
        <f t="shared" si="69"/>
        <v>0</v>
      </c>
      <c r="BR64" s="16">
        <f t="shared" si="7"/>
        <v>0.4136998022793178</v>
      </c>
      <c r="BS64" s="14">
        <f t="shared" si="16"/>
        <v>149718555</v>
      </c>
      <c r="BT64" s="14"/>
      <c r="BU64" s="14"/>
      <c r="BV64" s="14"/>
      <c r="BW64" s="14"/>
      <c r="BX64" s="14">
        <f>+'[4]MARZO 2016 ULTIMO'!$H$1144+'[4]MARZO 2016 ULTIMO'!$H$1121</f>
        <v>25106251</v>
      </c>
      <c r="BY64" s="14"/>
      <c r="BZ64" s="14"/>
      <c r="CA64" s="14"/>
      <c r="CB64" s="14"/>
      <c r="CC64" s="14"/>
      <c r="CD64" s="14"/>
      <c r="CE64" s="14">
        <f>+'[4]MARZO 2016 ULTIMO'!$H$1118-BX64</f>
        <v>124612304</v>
      </c>
      <c r="CF64" s="14"/>
      <c r="CG64" s="14"/>
      <c r="CH64" s="14"/>
      <c r="CI64" s="14"/>
      <c r="CJ64" s="14"/>
      <c r="CK64" s="14"/>
      <c r="CL64" s="14"/>
      <c r="CM64" s="16">
        <f t="shared" si="70"/>
        <v>0.5863001977206822</v>
      </c>
      <c r="CN64" s="14">
        <f t="shared" si="39"/>
        <v>212182887</v>
      </c>
      <c r="CO64" s="14">
        <f t="shared" si="60"/>
        <v>0</v>
      </c>
      <c r="CP64" s="14">
        <f t="shared" si="60"/>
        <v>0</v>
      </c>
      <c r="CQ64" s="14">
        <f t="shared" si="60"/>
        <v>0</v>
      </c>
      <c r="CR64" s="14">
        <f t="shared" si="60"/>
        <v>0</v>
      </c>
      <c r="CS64" s="14">
        <f t="shared" si="60"/>
        <v>136795191</v>
      </c>
      <c r="CT64" s="14">
        <f t="shared" si="60"/>
        <v>0</v>
      </c>
      <c r="CU64" s="14">
        <f t="shared" si="60"/>
        <v>0</v>
      </c>
      <c r="CV64" s="14">
        <f t="shared" si="71"/>
        <v>0</v>
      </c>
      <c r="CW64" s="14">
        <f t="shared" si="71"/>
        <v>0</v>
      </c>
      <c r="CX64" s="14">
        <f t="shared" si="71"/>
        <v>0</v>
      </c>
      <c r="CY64" s="14">
        <f t="shared" si="72"/>
        <v>0</v>
      </c>
      <c r="CZ64" s="14">
        <f t="shared" si="72"/>
        <v>75387696</v>
      </c>
      <c r="DA64" s="14">
        <f t="shared" si="72"/>
        <v>0</v>
      </c>
      <c r="DB64" s="14">
        <f t="shared" si="73"/>
        <v>0</v>
      </c>
      <c r="DC64" s="14">
        <f t="shared" si="73"/>
        <v>0</v>
      </c>
      <c r="DD64" s="14">
        <f t="shared" si="73"/>
        <v>0</v>
      </c>
      <c r="DE64" s="14">
        <f t="shared" si="73"/>
        <v>0</v>
      </c>
      <c r="DF64" s="40">
        <f t="shared" si="73"/>
        <v>0</v>
      </c>
      <c r="DG64" s="14">
        <f t="shared" si="73"/>
        <v>0</v>
      </c>
    </row>
    <row r="65" spans="1:111" ht="39" customHeight="1" x14ac:dyDescent="0.25">
      <c r="A65" s="165"/>
      <c r="B65" s="152"/>
      <c r="C65" s="10" t="s">
        <v>185</v>
      </c>
      <c r="D65" s="11" t="s">
        <v>186</v>
      </c>
      <c r="E65" s="12">
        <v>520</v>
      </c>
      <c r="F65" s="13" t="s">
        <v>187</v>
      </c>
      <c r="G65" s="14">
        <f t="shared" si="20"/>
        <v>11000000</v>
      </c>
      <c r="H65" s="14"/>
      <c r="I65" s="23"/>
      <c r="J65" s="23"/>
      <c r="K65" s="23"/>
      <c r="L65" s="23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>
        <f>8000000+3000000</f>
        <v>11000000</v>
      </c>
      <c r="AB65" s="16">
        <f t="shared" si="0"/>
        <v>0</v>
      </c>
      <c r="AC65" s="14">
        <f t="shared" si="14"/>
        <v>0</v>
      </c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6">
        <f t="shared" si="1"/>
        <v>1</v>
      </c>
      <c r="AX65" s="14">
        <f t="shared" si="65"/>
        <v>11000000</v>
      </c>
      <c r="AY65" s="14">
        <f t="shared" si="38"/>
        <v>0</v>
      </c>
      <c r="AZ65" s="14">
        <f t="shared" si="66"/>
        <v>0</v>
      </c>
      <c r="BA65" s="14">
        <f t="shared" si="66"/>
        <v>0</v>
      </c>
      <c r="BB65" s="14">
        <f t="shared" si="66"/>
        <v>0</v>
      </c>
      <c r="BC65" s="14">
        <f t="shared" si="67"/>
        <v>0</v>
      </c>
      <c r="BD65" s="14">
        <f t="shared" si="67"/>
        <v>0</v>
      </c>
      <c r="BE65" s="14">
        <f t="shared" si="67"/>
        <v>0</v>
      </c>
      <c r="BF65" s="14">
        <f>O65-AK65</f>
        <v>0</v>
      </c>
      <c r="BG65" s="14">
        <f t="shared" si="67"/>
        <v>0</v>
      </c>
      <c r="BH65" s="14">
        <f t="shared" si="67"/>
        <v>0</v>
      </c>
      <c r="BI65" s="14">
        <f t="shared" si="67"/>
        <v>0</v>
      </c>
      <c r="BJ65" s="14">
        <f t="shared" si="67"/>
        <v>0</v>
      </c>
      <c r="BK65" s="14">
        <f t="shared" si="67"/>
        <v>0</v>
      </c>
      <c r="BL65" s="14">
        <f>U65-AQ65</f>
        <v>0</v>
      </c>
      <c r="BM65" s="14">
        <f t="shared" si="67"/>
        <v>0</v>
      </c>
      <c r="BN65" s="14">
        <f t="shared" si="67"/>
        <v>0</v>
      </c>
      <c r="BO65" s="14"/>
      <c r="BP65" s="14">
        <f t="shared" si="68"/>
        <v>0</v>
      </c>
      <c r="BQ65" s="14">
        <f t="shared" si="69"/>
        <v>11000000</v>
      </c>
      <c r="BR65" s="16">
        <f t="shared" si="7"/>
        <v>0</v>
      </c>
      <c r="BS65" s="14">
        <f t="shared" si="16"/>
        <v>0</v>
      </c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6">
        <f t="shared" si="70"/>
        <v>1</v>
      </c>
      <c r="CN65" s="14">
        <f t="shared" si="39"/>
        <v>11000000</v>
      </c>
      <c r="CO65" s="14">
        <f t="shared" si="60"/>
        <v>0</v>
      </c>
      <c r="CP65" s="14">
        <f t="shared" si="60"/>
        <v>0</v>
      </c>
      <c r="CQ65" s="14">
        <f t="shared" si="60"/>
        <v>0</v>
      </c>
      <c r="CR65" s="14">
        <f t="shared" si="60"/>
        <v>0</v>
      </c>
      <c r="CS65" s="14">
        <f t="shared" si="60"/>
        <v>0</v>
      </c>
      <c r="CT65" s="14">
        <f t="shared" si="60"/>
        <v>0</v>
      </c>
      <c r="CU65" s="14">
        <f t="shared" si="60"/>
        <v>0</v>
      </c>
      <c r="CV65" s="14">
        <f t="shared" si="71"/>
        <v>0</v>
      </c>
      <c r="CW65" s="14">
        <f t="shared" si="71"/>
        <v>0</v>
      </c>
      <c r="CX65" s="14">
        <f t="shared" si="71"/>
        <v>0</v>
      </c>
      <c r="CY65" s="14">
        <f t="shared" si="72"/>
        <v>0</v>
      </c>
      <c r="CZ65" s="14">
        <f t="shared" si="72"/>
        <v>0</v>
      </c>
      <c r="DA65" s="14">
        <f t="shared" si="72"/>
        <v>0</v>
      </c>
      <c r="DB65" s="14">
        <f t="shared" si="73"/>
        <v>0</v>
      </c>
      <c r="DC65" s="14">
        <f t="shared" si="73"/>
        <v>0</v>
      </c>
      <c r="DD65" s="14">
        <f t="shared" si="73"/>
        <v>0</v>
      </c>
      <c r="DE65" s="14">
        <f t="shared" si="73"/>
        <v>0</v>
      </c>
      <c r="DF65" s="40">
        <f t="shared" si="73"/>
        <v>0</v>
      </c>
      <c r="DG65" s="14">
        <f t="shared" si="73"/>
        <v>11000000</v>
      </c>
    </row>
    <row r="66" spans="1:111" ht="37.5" customHeight="1" x14ac:dyDescent="0.25">
      <c r="A66" s="165"/>
      <c r="B66" s="152"/>
      <c r="C66" s="10" t="s">
        <v>188</v>
      </c>
      <c r="D66" s="11" t="s">
        <v>189</v>
      </c>
      <c r="E66" s="12">
        <v>520</v>
      </c>
      <c r="F66" s="13" t="s">
        <v>190</v>
      </c>
      <c r="G66" s="14">
        <f t="shared" si="20"/>
        <v>5000000</v>
      </c>
      <c r="H66" s="14"/>
      <c r="I66" s="23"/>
      <c r="J66" s="23"/>
      <c r="K66" s="23"/>
      <c r="L66" s="23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>
        <v>5000000</v>
      </c>
      <c r="AB66" s="16">
        <f t="shared" si="0"/>
        <v>0</v>
      </c>
      <c r="AC66" s="14">
        <f t="shared" si="14"/>
        <v>0</v>
      </c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6">
        <f t="shared" si="1"/>
        <v>1</v>
      </c>
      <c r="AX66" s="14">
        <f t="shared" si="65"/>
        <v>5000000</v>
      </c>
      <c r="AY66" s="14">
        <f t="shared" si="38"/>
        <v>0</v>
      </c>
      <c r="AZ66" s="14">
        <f t="shared" si="66"/>
        <v>0</v>
      </c>
      <c r="BA66" s="14">
        <f t="shared" si="66"/>
        <v>0</v>
      </c>
      <c r="BB66" s="14">
        <f t="shared" si="66"/>
        <v>0</v>
      </c>
      <c r="BC66" s="14">
        <f t="shared" si="67"/>
        <v>0</v>
      </c>
      <c r="BD66" s="14">
        <f t="shared" si="67"/>
        <v>0</v>
      </c>
      <c r="BE66" s="14">
        <f t="shared" si="67"/>
        <v>0</v>
      </c>
      <c r="BF66" s="14">
        <f>O66-AK66</f>
        <v>0</v>
      </c>
      <c r="BG66" s="14">
        <f t="shared" si="67"/>
        <v>0</v>
      </c>
      <c r="BH66" s="14">
        <f t="shared" si="67"/>
        <v>0</v>
      </c>
      <c r="BI66" s="14">
        <f t="shared" si="67"/>
        <v>0</v>
      </c>
      <c r="BJ66" s="14">
        <f t="shared" si="67"/>
        <v>0</v>
      </c>
      <c r="BK66" s="14">
        <f t="shared" si="67"/>
        <v>0</v>
      </c>
      <c r="BL66" s="14">
        <f>U66-AQ66</f>
        <v>0</v>
      </c>
      <c r="BM66" s="14">
        <f t="shared" si="67"/>
        <v>0</v>
      </c>
      <c r="BN66" s="14">
        <f t="shared" si="67"/>
        <v>0</v>
      </c>
      <c r="BO66" s="14"/>
      <c r="BP66" s="14">
        <f t="shared" si="68"/>
        <v>0</v>
      </c>
      <c r="BQ66" s="14">
        <f t="shared" si="69"/>
        <v>5000000</v>
      </c>
      <c r="BR66" s="16">
        <f t="shared" si="7"/>
        <v>0</v>
      </c>
      <c r="BS66" s="14">
        <f t="shared" si="16"/>
        <v>0</v>
      </c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6">
        <f t="shared" si="70"/>
        <v>1</v>
      </c>
      <c r="CN66" s="14">
        <f>SUM(CO66:DG66)</f>
        <v>5000000</v>
      </c>
      <c r="CO66" s="14">
        <f t="shared" si="60"/>
        <v>0</v>
      </c>
      <c r="CP66" s="14">
        <f t="shared" si="60"/>
        <v>0</v>
      </c>
      <c r="CQ66" s="14">
        <f t="shared" si="60"/>
        <v>0</v>
      </c>
      <c r="CR66" s="14">
        <f t="shared" si="60"/>
        <v>0</v>
      </c>
      <c r="CS66" s="14">
        <f t="shared" si="60"/>
        <v>0</v>
      </c>
      <c r="CT66" s="14">
        <f t="shared" si="60"/>
        <v>0</v>
      </c>
      <c r="CU66" s="14">
        <f t="shared" si="60"/>
        <v>0</v>
      </c>
      <c r="CV66" s="14">
        <f t="shared" si="71"/>
        <v>0</v>
      </c>
      <c r="CW66" s="14">
        <f t="shared" si="71"/>
        <v>0</v>
      </c>
      <c r="CX66" s="14">
        <f t="shared" si="71"/>
        <v>0</v>
      </c>
      <c r="CY66" s="14">
        <f t="shared" si="72"/>
        <v>0</v>
      </c>
      <c r="CZ66" s="14">
        <f t="shared" si="72"/>
        <v>0</v>
      </c>
      <c r="DA66" s="14">
        <f t="shared" si="72"/>
        <v>0</v>
      </c>
      <c r="DB66" s="14">
        <f t="shared" si="73"/>
        <v>0</v>
      </c>
      <c r="DC66" s="14">
        <f t="shared" si="73"/>
        <v>0</v>
      </c>
      <c r="DD66" s="14">
        <f t="shared" si="73"/>
        <v>0</v>
      </c>
      <c r="DE66" s="14">
        <f t="shared" si="73"/>
        <v>0</v>
      </c>
      <c r="DF66" s="40">
        <f t="shared" si="73"/>
        <v>0</v>
      </c>
      <c r="DG66" s="14">
        <f t="shared" si="73"/>
        <v>5000000</v>
      </c>
    </row>
    <row r="67" spans="1:111" ht="36" customHeight="1" x14ac:dyDescent="0.25">
      <c r="A67" s="165"/>
      <c r="B67" s="152"/>
      <c r="C67" s="10" t="s">
        <v>191</v>
      </c>
      <c r="D67" s="11" t="s">
        <v>192</v>
      </c>
      <c r="E67" s="12">
        <v>520</v>
      </c>
      <c r="F67" s="13" t="s">
        <v>190</v>
      </c>
      <c r="G67" s="14">
        <f t="shared" si="20"/>
        <v>7000000</v>
      </c>
      <c r="H67" s="14"/>
      <c r="I67" s="23"/>
      <c r="J67" s="23"/>
      <c r="K67" s="23"/>
      <c r="L67" s="23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>
        <v>7000000</v>
      </c>
      <c r="AA67" s="43"/>
      <c r="AB67" s="16">
        <f t="shared" si="0"/>
        <v>0</v>
      </c>
      <c r="AC67" s="14">
        <f t="shared" si="14"/>
        <v>0</v>
      </c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6">
        <f t="shared" si="1"/>
        <v>1</v>
      </c>
      <c r="AX67" s="14">
        <f t="shared" si="65"/>
        <v>7000000</v>
      </c>
      <c r="AY67" s="14">
        <f t="shared" si="38"/>
        <v>0</v>
      </c>
      <c r="AZ67" s="14">
        <f t="shared" si="66"/>
        <v>0</v>
      </c>
      <c r="BA67" s="14">
        <f t="shared" si="66"/>
        <v>0</v>
      </c>
      <c r="BB67" s="14">
        <f t="shared" si="66"/>
        <v>0</v>
      </c>
      <c r="BC67" s="14">
        <f t="shared" si="67"/>
        <v>0</v>
      </c>
      <c r="BD67" s="14">
        <f t="shared" si="67"/>
        <v>0</v>
      </c>
      <c r="BE67" s="14">
        <f t="shared" si="67"/>
        <v>0</v>
      </c>
      <c r="BF67" s="14">
        <f>+O67-AK67</f>
        <v>0</v>
      </c>
      <c r="BG67" s="14">
        <f t="shared" si="67"/>
        <v>0</v>
      </c>
      <c r="BH67" s="14">
        <f t="shared" si="67"/>
        <v>0</v>
      </c>
      <c r="BI67" s="14">
        <f t="shared" si="67"/>
        <v>0</v>
      </c>
      <c r="BJ67" s="14">
        <f t="shared" si="67"/>
        <v>0</v>
      </c>
      <c r="BK67" s="14">
        <f t="shared" si="67"/>
        <v>0</v>
      </c>
      <c r="BL67" s="14">
        <f>+U67-AQ67</f>
        <v>0</v>
      </c>
      <c r="BM67" s="14">
        <f t="shared" si="67"/>
        <v>0</v>
      </c>
      <c r="BN67" s="14">
        <f t="shared" si="67"/>
        <v>0</v>
      </c>
      <c r="BO67" s="14">
        <f>+X67-AT67</f>
        <v>0</v>
      </c>
      <c r="BP67" s="14">
        <f t="shared" si="68"/>
        <v>0</v>
      </c>
      <c r="BQ67" s="14">
        <f t="shared" si="69"/>
        <v>7000000</v>
      </c>
      <c r="BR67" s="16">
        <f t="shared" si="7"/>
        <v>0</v>
      </c>
      <c r="BS67" s="14">
        <f t="shared" si="16"/>
        <v>0</v>
      </c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6">
        <f t="shared" si="70"/>
        <v>1</v>
      </c>
      <c r="CN67" s="14">
        <f t="shared" si="39"/>
        <v>7000000</v>
      </c>
      <c r="CO67" s="14">
        <f t="shared" si="60"/>
        <v>0</v>
      </c>
      <c r="CP67" s="14">
        <f t="shared" si="60"/>
        <v>0</v>
      </c>
      <c r="CQ67" s="14">
        <f t="shared" si="60"/>
        <v>0</v>
      </c>
      <c r="CR67" s="14">
        <f t="shared" si="60"/>
        <v>0</v>
      </c>
      <c r="CS67" s="14">
        <f t="shared" si="60"/>
        <v>0</v>
      </c>
      <c r="CT67" s="14">
        <f t="shared" si="60"/>
        <v>0</v>
      </c>
      <c r="CU67" s="14">
        <f t="shared" si="60"/>
        <v>0</v>
      </c>
      <c r="CV67" s="14">
        <f t="shared" si="71"/>
        <v>0</v>
      </c>
      <c r="CW67" s="14">
        <f t="shared" si="71"/>
        <v>0</v>
      </c>
      <c r="CX67" s="14">
        <f t="shared" si="71"/>
        <v>0</v>
      </c>
      <c r="CY67" s="14">
        <f t="shared" si="72"/>
        <v>0</v>
      </c>
      <c r="CZ67" s="14">
        <f t="shared" si="72"/>
        <v>0</v>
      </c>
      <c r="DA67" s="14">
        <f t="shared" si="72"/>
        <v>0</v>
      </c>
      <c r="DB67" s="14">
        <f t="shared" si="73"/>
        <v>0</v>
      </c>
      <c r="DC67" s="14">
        <f t="shared" si="73"/>
        <v>0</v>
      </c>
      <c r="DD67" s="14">
        <f t="shared" si="73"/>
        <v>0</v>
      </c>
      <c r="DE67" s="14">
        <f t="shared" si="73"/>
        <v>0</v>
      </c>
      <c r="DF67" s="40">
        <f t="shared" si="73"/>
        <v>0</v>
      </c>
      <c r="DG67" s="14">
        <f t="shared" si="73"/>
        <v>7000000</v>
      </c>
    </row>
    <row r="68" spans="1:111" ht="76.5" customHeight="1" x14ac:dyDescent="0.25">
      <c r="A68" s="165"/>
      <c r="B68" s="152"/>
      <c r="C68" s="10" t="s">
        <v>193</v>
      </c>
      <c r="D68" s="11" t="s">
        <v>194</v>
      </c>
      <c r="E68" s="12">
        <v>520</v>
      </c>
      <c r="F68" s="13" t="s">
        <v>195</v>
      </c>
      <c r="G68" s="14">
        <f t="shared" si="20"/>
        <v>303826778</v>
      </c>
      <c r="H68" s="14"/>
      <c r="I68" s="23"/>
      <c r="J68" s="23"/>
      <c r="K68" s="23"/>
      <c r="L68" s="23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>
        <f>267022558+25000000+11804220</f>
        <v>303826778</v>
      </c>
      <c r="AA68" s="43"/>
      <c r="AB68" s="16">
        <f t="shared" si="0"/>
        <v>0.69891747988059172</v>
      </c>
      <c r="AC68" s="14">
        <f t="shared" si="14"/>
        <v>212349846</v>
      </c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>
        <v>212349846</v>
      </c>
      <c r="AW68" s="16">
        <f t="shared" si="1"/>
        <v>0.30108252011940828</v>
      </c>
      <c r="AX68" s="14">
        <f t="shared" si="65"/>
        <v>91476932</v>
      </c>
      <c r="AY68" s="14">
        <f t="shared" si="38"/>
        <v>0</v>
      </c>
      <c r="AZ68" s="14">
        <f t="shared" si="66"/>
        <v>0</v>
      </c>
      <c r="BA68" s="14">
        <f t="shared" si="66"/>
        <v>0</v>
      </c>
      <c r="BB68" s="14">
        <f t="shared" si="66"/>
        <v>0</v>
      </c>
      <c r="BC68" s="14">
        <f t="shared" si="67"/>
        <v>0</v>
      </c>
      <c r="BD68" s="14">
        <f t="shared" si="67"/>
        <v>0</v>
      </c>
      <c r="BE68" s="14">
        <f t="shared" si="67"/>
        <v>0</v>
      </c>
      <c r="BF68" s="14">
        <f>+O68-AK68</f>
        <v>0</v>
      </c>
      <c r="BG68" s="14">
        <f t="shared" si="67"/>
        <v>0</v>
      </c>
      <c r="BH68" s="14">
        <f t="shared" si="67"/>
        <v>0</v>
      </c>
      <c r="BI68" s="14">
        <f t="shared" si="67"/>
        <v>0</v>
      </c>
      <c r="BJ68" s="14">
        <f t="shared" si="67"/>
        <v>0</v>
      </c>
      <c r="BK68" s="14">
        <f t="shared" si="67"/>
        <v>0</v>
      </c>
      <c r="BL68" s="14">
        <f>+U68-AQ68</f>
        <v>0</v>
      </c>
      <c r="BM68" s="14">
        <f t="shared" si="67"/>
        <v>0</v>
      </c>
      <c r="BN68" s="14">
        <f t="shared" si="67"/>
        <v>0</v>
      </c>
      <c r="BO68" s="14"/>
      <c r="BP68" s="14">
        <f t="shared" si="68"/>
        <v>0</v>
      </c>
      <c r="BQ68" s="14">
        <f t="shared" si="69"/>
        <v>91476932</v>
      </c>
      <c r="BR68" s="16">
        <f t="shared" si="7"/>
        <v>0.66512373705256489</v>
      </c>
      <c r="BS68" s="14">
        <f t="shared" si="16"/>
        <v>202082402</v>
      </c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>
        <f>+'[4]MARZO 2016 ULTIMO'!$H$1164</f>
        <v>202082402</v>
      </c>
      <c r="CM68" s="16">
        <f t="shared" si="70"/>
        <v>0.33487626294743511</v>
      </c>
      <c r="CN68" s="14">
        <f t="shared" si="39"/>
        <v>101744376</v>
      </c>
      <c r="CO68" s="14">
        <f t="shared" si="60"/>
        <v>0</v>
      </c>
      <c r="CP68" s="14">
        <f t="shared" si="60"/>
        <v>0</v>
      </c>
      <c r="CQ68" s="14">
        <f t="shared" si="60"/>
        <v>0</v>
      </c>
      <c r="CR68" s="14">
        <f t="shared" si="60"/>
        <v>0</v>
      </c>
      <c r="CS68" s="14">
        <f t="shared" si="60"/>
        <v>0</v>
      </c>
      <c r="CT68" s="14">
        <f t="shared" si="60"/>
        <v>0</v>
      </c>
      <c r="CU68" s="14">
        <f t="shared" si="60"/>
        <v>0</v>
      </c>
      <c r="CV68" s="14">
        <f t="shared" si="71"/>
        <v>0</v>
      </c>
      <c r="CW68" s="14">
        <f t="shared" si="71"/>
        <v>0</v>
      </c>
      <c r="CX68" s="14">
        <f t="shared" si="71"/>
        <v>0</v>
      </c>
      <c r="CY68" s="14">
        <f t="shared" si="72"/>
        <v>0</v>
      </c>
      <c r="CZ68" s="14">
        <f t="shared" si="72"/>
        <v>0</v>
      </c>
      <c r="DA68" s="14">
        <f t="shared" si="72"/>
        <v>0</v>
      </c>
      <c r="DB68" s="14">
        <f t="shared" si="73"/>
        <v>0</v>
      </c>
      <c r="DC68" s="14">
        <f t="shared" si="73"/>
        <v>0</v>
      </c>
      <c r="DD68" s="14">
        <f t="shared" si="73"/>
        <v>0</v>
      </c>
      <c r="DE68" s="14">
        <f t="shared" si="73"/>
        <v>0</v>
      </c>
      <c r="DF68" s="40">
        <f t="shared" si="73"/>
        <v>0</v>
      </c>
      <c r="DG68" s="14">
        <f t="shared" si="73"/>
        <v>101744376</v>
      </c>
    </row>
    <row r="69" spans="1:111" ht="49.5" customHeight="1" x14ac:dyDescent="0.25">
      <c r="A69" s="165"/>
      <c r="B69" s="152"/>
      <c r="C69" s="10" t="s">
        <v>196</v>
      </c>
      <c r="D69" s="11" t="s">
        <v>197</v>
      </c>
      <c r="E69" s="12">
        <v>520</v>
      </c>
      <c r="F69" s="13" t="s">
        <v>80</v>
      </c>
      <c r="G69" s="14">
        <f t="shared" si="20"/>
        <v>20000000</v>
      </c>
      <c r="H69" s="14"/>
      <c r="I69" s="23"/>
      <c r="J69" s="23"/>
      <c r="K69" s="23"/>
      <c r="L69" s="14">
        <v>20000000</v>
      </c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43"/>
      <c r="AB69" s="16">
        <f t="shared" si="0"/>
        <v>0</v>
      </c>
      <c r="AC69" s="14">
        <f t="shared" ref="AC69:AC90" si="74">SUM(AD69:AV69)</f>
        <v>0</v>
      </c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6">
        <f t="shared" si="1"/>
        <v>1</v>
      </c>
      <c r="AX69" s="14">
        <f t="shared" si="65"/>
        <v>20000000</v>
      </c>
      <c r="AY69" s="14">
        <f t="shared" si="38"/>
        <v>0</v>
      </c>
      <c r="AZ69" s="14">
        <f t="shared" si="66"/>
        <v>0</v>
      </c>
      <c r="BA69" s="14">
        <f t="shared" si="66"/>
        <v>0</v>
      </c>
      <c r="BB69" s="14">
        <f t="shared" si="66"/>
        <v>0</v>
      </c>
      <c r="BC69" s="14">
        <f t="shared" si="66"/>
        <v>20000000</v>
      </c>
      <c r="BD69" s="14">
        <f t="shared" si="66"/>
        <v>0</v>
      </c>
      <c r="BE69" s="14">
        <f t="shared" si="66"/>
        <v>0</v>
      </c>
      <c r="BF69" s="14">
        <f t="shared" si="66"/>
        <v>0</v>
      </c>
      <c r="BG69" s="14">
        <f t="shared" si="66"/>
        <v>0</v>
      </c>
      <c r="BH69" s="14">
        <f t="shared" si="66"/>
        <v>0</v>
      </c>
      <c r="BI69" s="14">
        <f t="shared" si="66"/>
        <v>0</v>
      </c>
      <c r="BJ69" s="14">
        <f t="shared" si="66"/>
        <v>0</v>
      </c>
      <c r="BK69" s="14">
        <f t="shared" si="66"/>
        <v>0</v>
      </c>
      <c r="BL69" s="14">
        <f t="shared" si="66"/>
        <v>0</v>
      </c>
      <c r="BM69" s="14">
        <f t="shared" si="66"/>
        <v>0</v>
      </c>
      <c r="BN69" s="14">
        <f t="shared" si="66"/>
        <v>0</v>
      </c>
      <c r="BO69" s="14">
        <f t="shared" si="66"/>
        <v>0</v>
      </c>
      <c r="BP69" s="14">
        <f t="shared" si="68"/>
        <v>0</v>
      </c>
      <c r="BQ69" s="14">
        <f t="shared" si="68"/>
        <v>0</v>
      </c>
      <c r="BR69" s="16">
        <f t="shared" si="7"/>
        <v>0</v>
      </c>
      <c r="BS69" s="14">
        <f t="shared" si="16"/>
        <v>0</v>
      </c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6">
        <f t="shared" si="70"/>
        <v>1</v>
      </c>
      <c r="CN69" s="14">
        <f t="shared" si="39"/>
        <v>20000000</v>
      </c>
      <c r="CO69" s="14">
        <f t="shared" si="60"/>
        <v>0</v>
      </c>
      <c r="CP69" s="14">
        <f t="shared" si="60"/>
        <v>0</v>
      </c>
      <c r="CQ69" s="14">
        <f t="shared" si="60"/>
        <v>0</v>
      </c>
      <c r="CR69" s="14">
        <f t="shared" si="60"/>
        <v>0</v>
      </c>
      <c r="CS69" s="14">
        <f t="shared" si="60"/>
        <v>20000000</v>
      </c>
      <c r="CT69" s="14">
        <f t="shared" si="60"/>
        <v>0</v>
      </c>
      <c r="CU69" s="14">
        <f t="shared" si="60"/>
        <v>0</v>
      </c>
      <c r="CV69" s="14">
        <f t="shared" si="60"/>
        <v>0</v>
      </c>
      <c r="CW69" s="14">
        <f t="shared" si="60"/>
        <v>0</v>
      </c>
      <c r="CX69" s="14">
        <f t="shared" si="60"/>
        <v>0</v>
      </c>
      <c r="CY69" s="14">
        <f t="shared" si="72"/>
        <v>0</v>
      </c>
      <c r="CZ69" s="14">
        <f t="shared" si="72"/>
        <v>0</v>
      </c>
      <c r="DA69" s="14">
        <f t="shared" si="72"/>
        <v>0</v>
      </c>
      <c r="DB69" s="14">
        <f t="shared" si="72"/>
        <v>0</v>
      </c>
      <c r="DC69" s="14">
        <f t="shared" si="72"/>
        <v>0</v>
      </c>
      <c r="DD69" s="14">
        <f t="shared" si="72"/>
        <v>0</v>
      </c>
      <c r="DE69" s="14">
        <f t="shared" si="72"/>
        <v>0</v>
      </c>
      <c r="DF69" s="14">
        <f t="shared" si="72"/>
        <v>0</v>
      </c>
      <c r="DG69" s="14">
        <f t="shared" si="72"/>
        <v>0</v>
      </c>
    </row>
    <row r="70" spans="1:111" ht="49.5" customHeight="1" x14ac:dyDescent="0.25">
      <c r="A70" s="169"/>
      <c r="B70" s="153"/>
      <c r="C70" s="10" t="s">
        <v>198</v>
      </c>
      <c r="D70" s="11" t="s">
        <v>199</v>
      </c>
      <c r="E70" s="12">
        <v>520</v>
      </c>
      <c r="F70" s="13" t="s">
        <v>80</v>
      </c>
      <c r="G70" s="14">
        <f t="shared" si="20"/>
        <v>20000000</v>
      </c>
      <c r="H70" s="14"/>
      <c r="I70" s="23"/>
      <c r="J70" s="23"/>
      <c r="K70" s="23"/>
      <c r="L70" s="14">
        <v>20000000</v>
      </c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43"/>
      <c r="AB70" s="16">
        <f t="shared" ref="AB70:AB91" si="75">+AC70/G70</f>
        <v>0.25</v>
      </c>
      <c r="AC70" s="14">
        <f t="shared" si="74"/>
        <v>5000000</v>
      </c>
      <c r="AD70" s="14"/>
      <c r="AE70" s="14"/>
      <c r="AF70" s="14"/>
      <c r="AG70" s="14"/>
      <c r="AH70" s="14">
        <f>+'[2]ENERO 2016'!$O$757</f>
        <v>5000000</v>
      </c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6">
        <f t="shared" ref="AW70:AW90" si="76">1-AB70</f>
        <v>0.75</v>
      </c>
      <c r="AX70" s="14">
        <f t="shared" si="65"/>
        <v>15000000</v>
      </c>
      <c r="AY70" s="14">
        <f t="shared" si="38"/>
        <v>0</v>
      </c>
      <c r="AZ70" s="14">
        <f t="shared" si="66"/>
        <v>0</v>
      </c>
      <c r="BA70" s="14">
        <f t="shared" si="66"/>
        <v>0</v>
      </c>
      <c r="BB70" s="14">
        <f t="shared" si="66"/>
        <v>0</v>
      </c>
      <c r="BC70" s="14">
        <f t="shared" si="68"/>
        <v>15000000</v>
      </c>
      <c r="BD70" s="14">
        <f t="shared" si="68"/>
        <v>0</v>
      </c>
      <c r="BE70" s="14">
        <f t="shared" si="68"/>
        <v>0</v>
      </c>
      <c r="BF70" s="14">
        <f t="shared" si="68"/>
        <v>0</v>
      </c>
      <c r="BG70" s="14">
        <f t="shared" si="68"/>
        <v>0</v>
      </c>
      <c r="BH70" s="14">
        <f t="shared" si="68"/>
        <v>0</v>
      </c>
      <c r="BI70" s="14">
        <f t="shared" si="68"/>
        <v>0</v>
      </c>
      <c r="BJ70" s="14">
        <f t="shared" si="68"/>
        <v>0</v>
      </c>
      <c r="BK70" s="14">
        <f t="shared" si="68"/>
        <v>0</v>
      </c>
      <c r="BL70" s="14">
        <f t="shared" si="68"/>
        <v>0</v>
      </c>
      <c r="BM70" s="14">
        <f t="shared" si="68"/>
        <v>0</v>
      </c>
      <c r="BN70" s="14">
        <f t="shared" si="68"/>
        <v>0</v>
      </c>
      <c r="BO70" s="14">
        <f t="shared" si="68"/>
        <v>0</v>
      </c>
      <c r="BP70" s="14">
        <f t="shared" si="68"/>
        <v>0</v>
      </c>
      <c r="BQ70" s="14">
        <f t="shared" si="68"/>
        <v>0</v>
      </c>
      <c r="BR70" s="16">
        <f t="shared" ref="BR70:BR91" si="77">+BS70/G70</f>
        <v>0.1143624</v>
      </c>
      <c r="BS70" s="14">
        <f t="shared" ref="BS70:BS90" si="78">SUM(BT70:CL70)</f>
        <v>2287248</v>
      </c>
      <c r="BT70" s="14"/>
      <c r="BU70" s="14"/>
      <c r="BV70" s="14"/>
      <c r="BW70" s="14"/>
      <c r="BX70" s="14">
        <v>2287248</v>
      </c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6">
        <f t="shared" si="70"/>
        <v>0.88563760000000002</v>
      </c>
      <c r="CN70" s="14">
        <f t="shared" si="39"/>
        <v>17712752</v>
      </c>
      <c r="CO70" s="14">
        <f t="shared" si="60"/>
        <v>0</v>
      </c>
      <c r="CP70" s="14">
        <f t="shared" si="60"/>
        <v>0</v>
      </c>
      <c r="CQ70" s="14">
        <f t="shared" si="60"/>
        <v>0</v>
      </c>
      <c r="CR70" s="14">
        <f t="shared" si="60"/>
        <v>0</v>
      </c>
      <c r="CS70" s="14">
        <f t="shared" si="60"/>
        <v>17712752</v>
      </c>
      <c r="CT70" s="14">
        <f t="shared" si="60"/>
        <v>0</v>
      </c>
      <c r="CU70" s="14">
        <f t="shared" si="60"/>
        <v>0</v>
      </c>
      <c r="CV70" s="14">
        <f t="shared" si="60"/>
        <v>0</v>
      </c>
      <c r="CW70" s="14">
        <f t="shared" si="60"/>
        <v>0</v>
      </c>
      <c r="CX70" s="14">
        <f t="shared" si="60"/>
        <v>0</v>
      </c>
      <c r="CY70" s="14">
        <f t="shared" si="72"/>
        <v>0</v>
      </c>
      <c r="CZ70" s="14">
        <f t="shared" si="72"/>
        <v>0</v>
      </c>
      <c r="DA70" s="14">
        <f t="shared" si="72"/>
        <v>0</v>
      </c>
      <c r="DB70" s="14">
        <f t="shared" si="72"/>
        <v>0</v>
      </c>
      <c r="DC70" s="14">
        <f t="shared" si="72"/>
        <v>0</v>
      </c>
      <c r="DD70" s="14">
        <f t="shared" si="72"/>
        <v>0</v>
      </c>
      <c r="DE70" s="14">
        <f t="shared" si="72"/>
        <v>0</v>
      </c>
      <c r="DF70" s="14">
        <f t="shared" si="72"/>
        <v>0</v>
      </c>
      <c r="DG70" s="14">
        <f t="shared" si="72"/>
        <v>0</v>
      </c>
    </row>
    <row r="71" spans="1:111" ht="53.25" customHeight="1" x14ac:dyDescent="0.25">
      <c r="A71" s="164" t="s">
        <v>167</v>
      </c>
      <c r="B71" s="166" t="s">
        <v>200</v>
      </c>
      <c r="C71" s="10" t="s">
        <v>201</v>
      </c>
      <c r="D71" s="11" t="s">
        <v>202</v>
      </c>
      <c r="E71" s="12">
        <v>520</v>
      </c>
      <c r="F71" s="13" t="s">
        <v>80</v>
      </c>
      <c r="G71" s="14">
        <f t="shared" si="20"/>
        <v>10000000</v>
      </c>
      <c r="H71" s="14"/>
      <c r="I71" s="23"/>
      <c r="J71" s="14"/>
      <c r="K71" s="14"/>
      <c r="L71" s="14">
        <f>20000000-10000000</f>
        <v>10000000</v>
      </c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43"/>
      <c r="AB71" s="16">
        <f t="shared" si="75"/>
        <v>0</v>
      </c>
      <c r="AC71" s="14">
        <f t="shared" si="74"/>
        <v>0</v>
      </c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6">
        <f t="shared" si="76"/>
        <v>1</v>
      </c>
      <c r="AX71" s="14">
        <f t="shared" si="65"/>
        <v>10000000</v>
      </c>
      <c r="AY71" s="14">
        <f t="shared" si="38"/>
        <v>0</v>
      </c>
      <c r="AZ71" s="14">
        <f t="shared" si="66"/>
        <v>0</v>
      </c>
      <c r="BA71" s="14">
        <f t="shared" si="66"/>
        <v>0</v>
      </c>
      <c r="BB71" s="14">
        <f t="shared" si="66"/>
        <v>0</v>
      </c>
      <c r="BC71" s="14">
        <f t="shared" ref="BC71:BN86" si="79">+L71-AH71</f>
        <v>10000000</v>
      </c>
      <c r="BD71" s="14">
        <f t="shared" si="79"/>
        <v>0</v>
      </c>
      <c r="BE71" s="14">
        <f t="shared" si="79"/>
        <v>0</v>
      </c>
      <c r="BF71" s="14">
        <f t="shared" si="79"/>
        <v>0</v>
      </c>
      <c r="BG71" s="14">
        <f t="shared" si="79"/>
        <v>0</v>
      </c>
      <c r="BH71" s="14">
        <f t="shared" si="79"/>
        <v>0</v>
      </c>
      <c r="BI71" s="14">
        <f t="shared" si="79"/>
        <v>0</v>
      </c>
      <c r="BJ71" s="14">
        <f t="shared" si="79"/>
        <v>0</v>
      </c>
      <c r="BK71" s="14">
        <f t="shared" si="79"/>
        <v>0</v>
      </c>
      <c r="BL71" s="14">
        <f t="shared" si="79"/>
        <v>0</v>
      </c>
      <c r="BM71" s="14">
        <f t="shared" si="79"/>
        <v>0</v>
      </c>
      <c r="BN71" s="14">
        <f t="shared" si="79"/>
        <v>0</v>
      </c>
      <c r="BO71" s="14"/>
      <c r="BP71" s="14">
        <f t="shared" si="68"/>
        <v>0</v>
      </c>
      <c r="BQ71" s="14">
        <f t="shared" si="69"/>
        <v>0</v>
      </c>
      <c r="BR71" s="16">
        <f t="shared" si="77"/>
        <v>0</v>
      </c>
      <c r="BS71" s="14">
        <f t="shared" si="78"/>
        <v>0</v>
      </c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6">
        <f t="shared" si="70"/>
        <v>1</v>
      </c>
      <c r="CN71" s="14">
        <f t="shared" si="39"/>
        <v>10000000</v>
      </c>
      <c r="CO71" s="14">
        <f t="shared" si="60"/>
        <v>0</v>
      </c>
      <c r="CP71" s="14">
        <f t="shared" si="60"/>
        <v>0</v>
      </c>
      <c r="CQ71" s="14">
        <f t="shared" si="60"/>
        <v>0</v>
      </c>
      <c r="CR71" s="14">
        <f t="shared" si="60"/>
        <v>0</v>
      </c>
      <c r="CS71" s="14">
        <f t="shared" si="60"/>
        <v>10000000</v>
      </c>
      <c r="CT71" s="14">
        <f t="shared" si="60"/>
        <v>0</v>
      </c>
      <c r="CU71" s="14">
        <f t="shared" si="60"/>
        <v>0</v>
      </c>
      <c r="CV71" s="14">
        <f t="shared" ref="CV71:CX73" si="80">+O71-CA71</f>
        <v>0</v>
      </c>
      <c r="CW71" s="14">
        <f t="shared" si="80"/>
        <v>0</v>
      </c>
      <c r="CX71" s="14">
        <f t="shared" si="80"/>
        <v>0</v>
      </c>
      <c r="CY71" s="14">
        <f t="shared" si="72"/>
        <v>0</v>
      </c>
      <c r="CZ71" s="14">
        <f t="shared" si="72"/>
        <v>0</v>
      </c>
      <c r="DA71" s="14">
        <f t="shared" si="72"/>
        <v>0</v>
      </c>
      <c r="DB71" s="14">
        <f t="shared" ref="DB71:DG82" si="81">+U71-CG71</f>
        <v>0</v>
      </c>
      <c r="DC71" s="14">
        <f t="shared" si="81"/>
        <v>0</v>
      </c>
      <c r="DD71" s="14">
        <f t="shared" si="81"/>
        <v>0</v>
      </c>
      <c r="DE71" s="14">
        <f t="shared" si="81"/>
        <v>0</v>
      </c>
      <c r="DF71" s="40">
        <f t="shared" si="81"/>
        <v>0</v>
      </c>
      <c r="DG71" s="14">
        <f t="shared" si="81"/>
        <v>0</v>
      </c>
    </row>
    <row r="72" spans="1:111" ht="39.75" customHeight="1" x14ac:dyDescent="0.25">
      <c r="A72" s="165"/>
      <c r="B72" s="167"/>
      <c r="C72" s="10" t="s">
        <v>203</v>
      </c>
      <c r="D72" s="11" t="s">
        <v>204</v>
      </c>
      <c r="E72" s="12">
        <v>520</v>
      </c>
      <c r="F72" s="13" t="s">
        <v>80</v>
      </c>
      <c r="G72" s="14">
        <f t="shared" si="20"/>
        <v>20000000</v>
      </c>
      <c r="H72" s="14"/>
      <c r="I72" s="23"/>
      <c r="J72" s="14"/>
      <c r="K72" s="14"/>
      <c r="L72" s="14">
        <v>20000000</v>
      </c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43"/>
      <c r="AB72" s="16">
        <f t="shared" si="75"/>
        <v>1</v>
      </c>
      <c r="AC72" s="14">
        <f t="shared" si="74"/>
        <v>20000000</v>
      </c>
      <c r="AD72" s="14"/>
      <c r="AE72" s="14"/>
      <c r="AF72" s="14"/>
      <c r="AG72" s="14"/>
      <c r="AH72" s="14">
        <f>+'[2]ENERO 2016'!$O$771</f>
        <v>20000000</v>
      </c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6">
        <f t="shared" si="76"/>
        <v>0</v>
      </c>
      <c r="AX72" s="14">
        <f t="shared" si="65"/>
        <v>0</v>
      </c>
      <c r="AY72" s="14">
        <f t="shared" si="38"/>
        <v>0</v>
      </c>
      <c r="AZ72" s="14">
        <f t="shared" si="66"/>
        <v>0</v>
      </c>
      <c r="BA72" s="14">
        <f t="shared" si="66"/>
        <v>0</v>
      </c>
      <c r="BB72" s="14">
        <f t="shared" si="66"/>
        <v>0</v>
      </c>
      <c r="BC72" s="14">
        <f t="shared" si="79"/>
        <v>0</v>
      </c>
      <c r="BD72" s="14">
        <f t="shared" si="79"/>
        <v>0</v>
      </c>
      <c r="BE72" s="14">
        <f t="shared" si="79"/>
        <v>0</v>
      </c>
      <c r="BF72" s="14">
        <f t="shared" si="79"/>
        <v>0</v>
      </c>
      <c r="BG72" s="14">
        <f t="shared" si="79"/>
        <v>0</v>
      </c>
      <c r="BH72" s="14">
        <f t="shared" si="79"/>
        <v>0</v>
      </c>
      <c r="BI72" s="14">
        <f t="shared" si="79"/>
        <v>0</v>
      </c>
      <c r="BJ72" s="14">
        <f t="shared" si="79"/>
        <v>0</v>
      </c>
      <c r="BK72" s="14">
        <f t="shared" si="79"/>
        <v>0</v>
      </c>
      <c r="BL72" s="14">
        <f t="shared" si="79"/>
        <v>0</v>
      </c>
      <c r="BM72" s="14">
        <f t="shared" si="79"/>
        <v>0</v>
      </c>
      <c r="BN72" s="14">
        <f t="shared" si="79"/>
        <v>0</v>
      </c>
      <c r="BO72" s="14"/>
      <c r="BP72" s="14">
        <f t="shared" si="68"/>
        <v>0</v>
      </c>
      <c r="BQ72" s="14">
        <f t="shared" si="69"/>
        <v>0</v>
      </c>
      <c r="BR72" s="16">
        <f t="shared" si="77"/>
        <v>0.89853749999999999</v>
      </c>
      <c r="BS72" s="14">
        <f t="shared" si="78"/>
        <v>17970750</v>
      </c>
      <c r="BT72" s="14"/>
      <c r="BU72" s="14"/>
      <c r="BV72" s="14"/>
      <c r="BW72" s="14"/>
      <c r="BX72" s="14">
        <f>+'[2]ENERO 2016'!$H$769</f>
        <v>17970750</v>
      </c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6">
        <f t="shared" si="70"/>
        <v>0.10146250000000001</v>
      </c>
      <c r="CN72" s="14">
        <f t="shared" si="39"/>
        <v>2029250</v>
      </c>
      <c r="CO72" s="14">
        <f t="shared" si="60"/>
        <v>0</v>
      </c>
      <c r="CP72" s="14">
        <f t="shared" si="60"/>
        <v>0</v>
      </c>
      <c r="CQ72" s="14">
        <f t="shared" si="60"/>
        <v>0</v>
      </c>
      <c r="CR72" s="14">
        <f t="shared" si="60"/>
        <v>0</v>
      </c>
      <c r="CS72" s="14">
        <f t="shared" si="60"/>
        <v>2029250</v>
      </c>
      <c r="CT72" s="14">
        <f t="shared" si="60"/>
        <v>0</v>
      </c>
      <c r="CU72" s="14">
        <f t="shared" si="60"/>
        <v>0</v>
      </c>
      <c r="CV72" s="14">
        <f t="shared" si="80"/>
        <v>0</v>
      </c>
      <c r="CW72" s="14">
        <f t="shared" si="80"/>
        <v>0</v>
      </c>
      <c r="CX72" s="14">
        <f t="shared" si="80"/>
        <v>0</v>
      </c>
      <c r="CY72" s="14">
        <f t="shared" si="72"/>
        <v>0</v>
      </c>
      <c r="CZ72" s="14">
        <f t="shared" si="72"/>
        <v>0</v>
      </c>
      <c r="DA72" s="14">
        <f t="shared" si="72"/>
        <v>0</v>
      </c>
      <c r="DB72" s="14">
        <f t="shared" si="81"/>
        <v>0</v>
      </c>
      <c r="DC72" s="14">
        <f t="shared" si="81"/>
        <v>0</v>
      </c>
      <c r="DD72" s="14">
        <f t="shared" si="81"/>
        <v>0</v>
      </c>
      <c r="DE72" s="14">
        <f t="shared" si="81"/>
        <v>0</v>
      </c>
      <c r="DF72" s="40">
        <f t="shared" si="81"/>
        <v>0</v>
      </c>
      <c r="DG72" s="14">
        <f t="shared" si="81"/>
        <v>0</v>
      </c>
    </row>
    <row r="73" spans="1:111" ht="33.75" customHeight="1" x14ac:dyDescent="0.25">
      <c r="A73" s="165"/>
      <c r="B73" s="167"/>
      <c r="C73" s="10" t="s">
        <v>205</v>
      </c>
      <c r="D73" s="11" t="s">
        <v>206</v>
      </c>
      <c r="E73" s="12">
        <v>520</v>
      </c>
      <c r="F73" s="13" t="s">
        <v>66</v>
      </c>
      <c r="G73" s="14">
        <f t="shared" si="20"/>
        <v>3000000</v>
      </c>
      <c r="H73" s="14"/>
      <c r="I73" s="23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>
        <v>3000000</v>
      </c>
      <c r="AA73" s="43"/>
      <c r="AB73" s="16">
        <f t="shared" si="75"/>
        <v>0</v>
      </c>
      <c r="AC73" s="14">
        <f t="shared" si="74"/>
        <v>0</v>
      </c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6">
        <f t="shared" si="76"/>
        <v>1</v>
      </c>
      <c r="AX73" s="14">
        <f t="shared" si="65"/>
        <v>3000000</v>
      </c>
      <c r="AY73" s="14">
        <f t="shared" si="38"/>
        <v>0</v>
      </c>
      <c r="AZ73" s="14">
        <f t="shared" si="66"/>
        <v>0</v>
      </c>
      <c r="BA73" s="14">
        <f t="shared" si="66"/>
        <v>0</v>
      </c>
      <c r="BB73" s="14">
        <f t="shared" si="66"/>
        <v>0</v>
      </c>
      <c r="BC73" s="14">
        <f t="shared" si="79"/>
        <v>0</v>
      </c>
      <c r="BD73" s="14">
        <f t="shared" si="79"/>
        <v>0</v>
      </c>
      <c r="BE73" s="14">
        <f t="shared" si="79"/>
        <v>0</v>
      </c>
      <c r="BF73" s="14">
        <f t="shared" si="79"/>
        <v>0</v>
      </c>
      <c r="BG73" s="14">
        <f t="shared" si="79"/>
        <v>0</v>
      </c>
      <c r="BH73" s="14">
        <f t="shared" si="79"/>
        <v>0</v>
      </c>
      <c r="BI73" s="14">
        <f t="shared" si="79"/>
        <v>0</v>
      </c>
      <c r="BJ73" s="14">
        <f t="shared" si="79"/>
        <v>0</v>
      </c>
      <c r="BK73" s="14">
        <f t="shared" si="79"/>
        <v>0</v>
      </c>
      <c r="BL73" s="14">
        <f t="shared" si="79"/>
        <v>0</v>
      </c>
      <c r="BM73" s="14">
        <f t="shared" si="79"/>
        <v>0</v>
      </c>
      <c r="BN73" s="14">
        <f t="shared" si="79"/>
        <v>0</v>
      </c>
      <c r="BO73" s="14"/>
      <c r="BP73" s="14">
        <f t="shared" si="68"/>
        <v>0</v>
      </c>
      <c r="BQ73" s="14">
        <f t="shared" si="69"/>
        <v>3000000</v>
      </c>
      <c r="BR73" s="16">
        <f t="shared" si="77"/>
        <v>0</v>
      </c>
      <c r="BS73" s="14">
        <f t="shared" si="78"/>
        <v>0</v>
      </c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6">
        <f t="shared" si="70"/>
        <v>1</v>
      </c>
      <c r="CN73" s="14">
        <f t="shared" si="39"/>
        <v>3000000</v>
      </c>
      <c r="CO73" s="14">
        <f t="shared" si="60"/>
        <v>0</v>
      </c>
      <c r="CP73" s="14">
        <f t="shared" si="60"/>
        <v>0</v>
      </c>
      <c r="CQ73" s="14">
        <f t="shared" si="60"/>
        <v>0</v>
      </c>
      <c r="CR73" s="14">
        <f t="shared" si="60"/>
        <v>0</v>
      </c>
      <c r="CS73" s="14">
        <f t="shared" si="60"/>
        <v>0</v>
      </c>
      <c r="CT73" s="14">
        <f t="shared" si="60"/>
        <v>0</v>
      </c>
      <c r="CU73" s="14">
        <f t="shared" si="60"/>
        <v>0</v>
      </c>
      <c r="CV73" s="14">
        <f t="shared" si="80"/>
        <v>0</v>
      </c>
      <c r="CW73" s="14">
        <f t="shared" si="80"/>
        <v>0</v>
      </c>
      <c r="CX73" s="14">
        <f t="shared" si="80"/>
        <v>0</v>
      </c>
      <c r="CY73" s="14">
        <f t="shared" si="72"/>
        <v>0</v>
      </c>
      <c r="CZ73" s="14">
        <f t="shared" si="72"/>
        <v>0</v>
      </c>
      <c r="DA73" s="14">
        <f t="shared" si="72"/>
        <v>0</v>
      </c>
      <c r="DB73" s="14">
        <f t="shared" si="81"/>
        <v>0</v>
      </c>
      <c r="DC73" s="14">
        <f t="shared" si="81"/>
        <v>0</v>
      </c>
      <c r="DD73" s="14">
        <f t="shared" si="81"/>
        <v>0</v>
      </c>
      <c r="DE73" s="14">
        <f t="shared" si="81"/>
        <v>0</v>
      </c>
      <c r="DF73" s="40">
        <f t="shared" si="81"/>
        <v>0</v>
      </c>
      <c r="DG73" s="14">
        <f t="shared" si="81"/>
        <v>3000000</v>
      </c>
    </row>
    <row r="74" spans="1:111" ht="49.5" customHeight="1" x14ac:dyDescent="0.25">
      <c r="A74" s="165"/>
      <c r="B74" s="167"/>
      <c r="C74" s="10" t="s">
        <v>207</v>
      </c>
      <c r="D74" s="11" t="s">
        <v>208</v>
      </c>
      <c r="E74" s="12">
        <v>520</v>
      </c>
      <c r="F74" s="13" t="s">
        <v>80</v>
      </c>
      <c r="G74" s="14">
        <f t="shared" si="20"/>
        <v>5000000</v>
      </c>
      <c r="H74" s="14"/>
      <c r="I74" s="23"/>
      <c r="J74" s="14"/>
      <c r="K74" s="14"/>
      <c r="L74" s="14">
        <v>5000000</v>
      </c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43"/>
      <c r="AB74" s="16">
        <f t="shared" si="75"/>
        <v>0</v>
      </c>
      <c r="AC74" s="14">
        <f t="shared" si="74"/>
        <v>0</v>
      </c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6">
        <f t="shared" si="76"/>
        <v>1</v>
      </c>
      <c r="AX74" s="14">
        <f t="shared" si="65"/>
        <v>5000000</v>
      </c>
      <c r="AY74" s="14">
        <f t="shared" si="38"/>
        <v>0</v>
      </c>
      <c r="AZ74" s="14">
        <f t="shared" si="66"/>
        <v>0</v>
      </c>
      <c r="BA74" s="14">
        <f t="shared" si="66"/>
        <v>0</v>
      </c>
      <c r="BB74" s="14">
        <f t="shared" si="66"/>
        <v>0</v>
      </c>
      <c r="BC74" s="14">
        <f t="shared" si="79"/>
        <v>5000000</v>
      </c>
      <c r="BD74" s="14"/>
      <c r="BE74" s="14"/>
      <c r="BF74" s="14"/>
      <c r="BG74" s="14"/>
      <c r="BH74" s="14"/>
      <c r="BI74" s="14">
        <f t="shared" si="79"/>
        <v>0</v>
      </c>
      <c r="BJ74" s="14">
        <f t="shared" si="79"/>
        <v>0</v>
      </c>
      <c r="BK74" s="14">
        <f t="shared" si="79"/>
        <v>0</v>
      </c>
      <c r="BL74" s="14"/>
      <c r="BM74" s="14">
        <f t="shared" si="79"/>
        <v>0</v>
      </c>
      <c r="BN74" s="14">
        <f t="shared" si="79"/>
        <v>0</v>
      </c>
      <c r="BO74" s="14"/>
      <c r="BP74" s="14">
        <f t="shared" si="68"/>
        <v>0</v>
      </c>
      <c r="BQ74" s="14">
        <f t="shared" si="69"/>
        <v>0</v>
      </c>
      <c r="BR74" s="16">
        <f t="shared" si="77"/>
        <v>0</v>
      </c>
      <c r="BS74" s="14">
        <f t="shared" si="78"/>
        <v>0</v>
      </c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6">
        <f t="shared" si="70"/>
        <v>1</v>
      </c>
      <c r="CN74" s="14">
        <f t="shared" si="39"/>
        <v>5000000</v>
      </c>
      <c r="CO74" s="14">
        <f t="shared" si="60"/>
        <v>0</v>
      </c>
      <c r="CP74" s="14">
        <f t="shared" si="60"/>
        <v>0</v>
      </c>
      <c r="CQ74" s="14">
        <f t="shared" si="60"/>
        <v>0</v>
      </c>
      <c r="CR74" s="14">
        <f t="shared" si="60"/>
        <v>0</v>
      </c>
      <c r="CS74" s="14">
        <f t="shared" si="60"/>
        <v>5000000</v>
      </c>
      <c r="CT74" s="14"/>
      <c r="CU74" s="14"/>
      <c r="CV74" s="14"/>
      <c r="CW74" s="14"/>
      <c r="CX74" s="14"/>
      <c r="CY74" s="14">
        <f t="shared" si="72"/>
        <v>0</v>
      </c>
      <c r="CZ74" s="14">
        <f t="shared" si="72"/>
        <v>0</v>
      </c>
      <c r="DA74" s="14">
        <f t="shared" si="72"/>
        <v>0</v>
      </c>
      <c r="DB74" s="14">
        <f t="shared" si="81"/>
        <v>0</v>
      </c>
      <c r="DC74" s="14">
        <f t="shared" si="81"/>
        <v>0</v>
      </c>
      <c r="DD74" s="14">
        <f t="shared" si="81"/>
        <v>0</v>
      </c>
      <c r="DE74" s="14"/>
      <c r="DF74" s="40"/>
      <c r="DG74" s="14">
        <f t="shared" si="81"/>
        <v>0</v>
      </c>
    </row>
    <row r="75" spans="1:111" ht="33.75" customHeight="1" x14ac:dyDescent="0.25">
      <c r="A75" s="165"/>
      <c r="B75" s="167"/>
      <c r="C75" s="10" t="s">
        <v>209</v>
      </c>
      <c r="D75" s="11" t="s">
        <v>210</v>
      </c>
      <c r="E75" s="12">
        <v>520</v>
      </c>
      <c r="F75" s="13" t="s">
        <v>80</v>
      </c>
      <c r="G75" s="14">
        <f t="shared" si="20"/>
        <v>5000000</v>
      </c>
      <c r="H75" s="14"/>
      <c r="I75" s="23"/>
      <c r="J75" s="14"/>
      <c r="K75" s="14"/>
      <c r="L75" s="14">
        <v>5000000</v>
      </c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43"/>
      <c r="AB75" s="16">
        <f t="shared" si="75"/>
        <v>0</v>
      </c>
      <c r="AC75" s="14">
        <f t="shared" si="74"/>
        <v>0</v>
      </c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6">
        <f t="shared" si="76"/>
        <v>1</v>
      </c>
      <c r="AX75" s="14">
        <f t="shared" si="65"/>
        <v>5000000</v>
      </c>
      <c r="AY75" s="14">
        <f t="shared" si="38"/>
        <v>0</v>
      </c>
      <c r="AZ75" s="14">
        <f t="shared" si="66"/>
        <v>0</v>
      </c>
      <c r="BA75" s="14">
        <f t="shared" si="66"/>
        <v>0</v>
      </c>
      <c r="BB75" s="14">
        <f t="shared" si="66"/>
        <v>0</v>
      </c>
      <c r="BC75" s="14">
        <f t="shared" si="79"/>
        <v>5000000</v>
      </c>
      <c r="BD75" s="14"/>
      <c r="BE75" s="14"/>
      <c r="BF75" s="14"/>
      <c r="BG75" s="14"/>
      <c r="BH75" s="14"/>
      <c r="BI75" s="14">
        <f t="shared" si="79"/>
        <v>0</v>
      </c>
      <c r="BJ75" s="14">
        <f t="shared" si="79"/>
        <v>0</v>
      </c>
      <c r="BK75" s="14">
        <f t="shared" si="79"/>
        <v>0</v>
      </c>
      <c r="BL75" s="14"/>
      <c r="BM75" s="14">
        <f t="shared" si="79"/>
        <v>0</v>
      </c>
      <c r="BN75" s="14">
        <f t="shared" si="79"/>
        <v>0</v>
      </c>
      <c r="BO75" s="14"/>
      <c r="BP75" s="14">
        <f t="shared" ref="BP75:BP90" si="82">Y75-AU75</f>
        <v>0</v>
      </c>
      <c r="BQ75" s="14">
        <f t="shared" si="69"/>
        <v>0</v>
      </c>
      <c r="BR75" s="16">
        <f t="shared" si="77"/>
        <v>0</v>
      </c>
      <c r="BS75" s="14">
        <f t="shared" si="78"/>
        <v>0</v>
      </c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6">
        <f t="shared" si="70"/>
        <v>1</v>
      </c>
      <c r="CN75" s="14">
        <f t="shared" si="39"/>
        <v>5000000</v>
      </c>
      <c r="CO75" s="14">
        <f t="shared" si="60"/>
        <v>0</v>
      </c>
      <c r="CP75" s="14">
        <f t="shared" si="60"/>
        <v>0</v>
      </c>
      <c r="CQ75" s="14">
        <f t="shared" si="60"/>
        <v>0</v>
      </c>
      <c r="CR75" s="14">
        <f t="shared" si="60"/>
        <v>0</v>
      </c>
      <c r="CS75" s="14">
        <f t="shared" si="60"/>
        <v>5000000</v>
      </c>
      <c r="CT75" s="14"/>
      <c r="CU75" s="14"/>
      <c r="CV75" s="14"/>
      <c r="CW75" s="14"/>
      <c r="CX75" s="14"/>
      <c r="CY75" s="14">
        <f t="shared" si="72"/>
        <v>0</v>
      </c>
      <c r="CZ75" s="14">
        <f t="shared" si="72"/>
        <v>0</v>
      </c>
      <c r="DA75" s="14">
        <f t="shared" si="72"/>
        <v>0</v>
      </c>
      <c r="DB75" s="14">
        <f t="shared" si="81"/>
        <v>0</v>
      </c>
      <c r="DC75" s="14">
        <f t="shared" si="81"/>
        <v>0</v>
      </c>
      <c r="DD75" s="14">
        <f t="shared" si="81"/>
        <v>0</v>
      </c>
      <c r="DE75" s="14"/>
      <c r="DF75" s="40"/>
      <c r="DG75" s="14">
        <f t="shared" si="81"/>
        <v>0</v>
      </c>
    </row>
    <row r="76" spans="1:111" ht="33.75" customHeight="1" x14ac:dyDescent="0.25">
      <c r="A76" s="165"/>
      <c r="B76" s="167"/>
      <c r="C76" s="10" t="s">
        <v>211</v>
      </c>
      <c r="D76" s="11" t="s">
        <v>212</v>
      </c>
      <c r="E76" s="12">
        <v>520</v>
      </c>
      <c r="F76" s="13" t="s">
        <v>80</v>
      </c>
      <c r="G76" s="14">
        <f t="shared" si="20"/>
        <v>15000000</v>
      </c>
      <c r="H76" s="14"/>
      <c r="I76" s="23"/>
      <c r="J76" s="14"/>
      <c r="K76" s="14"/>
      <c r="L76" s="14">
        <f>5000000+10000000</f>
        <v>15000000</v>
      </c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43"/>
      <c r="AB76" s="16">
        <f t="shared" si="75"/>
        <v>0.94040100000000004</v>
      </c>
      <c r="AC76" s="14">
        <f t="shared" si="74"/>
        <v>14106015</v>
      </c>
      <c r="AD76" s="14"/>
      <c r="AE76" s="14"/>
      <c r="AF76" s="14"/>
      <c r="AG76" s="14"/>
      <c r="AH76" s="14">
        <v>14106015</v>
      </c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6">
        <f t="shared" si="76"/>
        <v>5.9598999999999958E-2</v>
      </c>
      <c r="AX76" s="14">
        <f t="shared" si="65"/>
        <v>893985</v>
      </c>
      <c r="AY76" s="14">
        <f t="shared" si="38"/>
        <v>0</v>
      </c>
      <c r="AZ76" s="14">
        <f t="shared" si="66"/>
        <v>0</v>
      </c>
      <c r="BA76" s="14">
        <f t="shared" si="66"/>
        <v>0</v>
      </c>
      <c r="BB76" s="14">
        <f t="shared" si="66"/>
        <v>0</v>
      </c>
      <c r="BC76" s="14">
        <f t="shared" si="79"/>
        <v>893985</v>
      </c>
      <c r="BD76" s="14"/>
      <c r="BE76" s="14"/>
      <c r="BF76" s="14"/>
      <c r="BG76" s="14"/>
      <c r="BH76" s="14"/>
      <c r="BI76" s="14">
        <f t="shared" si="79"/>
        <v>0</v>
      </c>
      <c r="BJ76" s="14">
        <f t="shared" si="79"/>
        <v>0</v>
      </c>
      <c r="BK76" s="14">
        <f t="shared" si="79"/>
        <v>0</v>
      </c>
      <c r="BL76" s="14">
        <f>+U76-AQ76</f>
        <v>0</v>
      </c>
      <c r="BM76" s="14">
        <f t="shared" si="79"/>
        <v>0</v>
      </c>
      <c r="BN76" s="14">
        <f t="shared" si="79"/>
        <v>0</v>
      </c>
      <c r="BO76" s="14"/>
      <c r="BP76" s="14">
        <f t="shared" si="82"/>
        <v>0</v>
      </c>
      <c r="BQ76" s="14">
        <f t="shared" si="69"/>
        <v>0</v>
      </c>
      <c r="BR76" s="16">
        <f t="shared" si="77"/>
        <v>0.92977500000000002</v>
      </c>
      <c r="BS76" s="14">
        <f t="shared" si="78"/>
        <v>13946625</v>
      </c>
      <c r="BT76" s="14"/>
      <c r="BU76" s="14"/>
      <c r="BV76" s="14"/>
      <c r="BW76" s="14"/>
      <c r="BX76" s="14">
        <v>13946625</v>
      </c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6">
        <f t="shared" si="70"/>
        <v>7.0224999999999982E-2</v>
      </c>
      <c r="CN76" s="14">
        <f t="shared" si="39"/>
        <v>1053375</v>
      </c>
      <c r="CO76" s="14">
        <f t="shared" si="60"/>
        <v>0</v>
      </c>
      <c r="CP76" s="14">
        <f t="shared" si="60"/>
        <v>0</v>
      </c>
      <c r="CQ76" s="14">
        <f t="shared" si="60"/>
        <v>0</v>
      </c>
      <c r="CR76" s="14">
        <f t="shared" si="60"/>
        <v>0</v>
      </c>
      <c r="CS76" s="14">
        <f t="shared" si="60"/>
        <v>1053375</v>
      </c>
      <c r="CT76" s="14"/>
      <c r="CU76" s="14"/>
      <c r="CV76" s="14"/>
      <c r="CW76" s="14"/>
      <c r="CX76" s="14"/>
      <c r="CY76" s="14">
        <f t="shared" si="72"/>
        <v>0</v>
      </c>
      <c r="CZ76" s="14">
        <f t="shared" si="72"/>
        <v>0</v>
      </c>
      <c r="DA76" s="14">
        <f t="shared" si="72"/>
        <v>0</v>
      </c>
      <c r="DB76" s="14">
        <f t="shared" si="81"/>
        <v>0</v>
      </c>
      <c r="DC76" s="14">
        <f t="shared" si="81"/>
        <v>0</v>
      </c>
      <c r="DD76" s="14">
        <f t="shared" si="81"/>
        <v>0</v>
      </c>
      <c r="DE76" s="14"/>
      <c r="DF76" s="40"/>
      <c r="DG76" s="14">
        <f t="shared" si="81"/>
        <v>0</v>
      </c>
    </row>
    <row r="77" spans="1:111" ht="33.75" customHeight="1" x14ac:dyDescent="0.25">
      <c r="A77" s="165"/>
      <c r="B77" s="168"/>
      <c r="C77" s="10" t="s">
        <v>213</v>
      </c>
      <c r="D77" s="11" t="s">
        <v>214</v>
      </c>
      <c r="E77" s="12">
        <v>520</v>
      </c>
      <c r="F77" s="13" t="s">
        <v>80</v>
      </c>
      <c r="G77" s="14">
        <f t="shared" si="20"/>
        <v>5000000</v>
      </c>
      <c r="H77" s="14"/>
      <c r="I77" s="23"/>
      <c r="J77" s="14"/>
      <c r="K77" s="14"/>
      <c r="L77" s="14">
        <v>5000000</v>
      </c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43"/>
      <c r="AB77" s="16">
        <f t="shared" si="75"/>
        <v>0</v>
      </c>
      <c r="AC77" s="14">
        <f t="shared" si="74"/>
        <v>0</v>
      </c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6">
        <f t="shared" si="76"/>
        <v>1</v>
      </c>
      <c r="AX77" s="14">
        <f t="shared" si="65"/>
        <v>5000000</v>
      </c>
      <c r="AY77" s="14">
        <f t="shared" si="38"/>
        <v>0</v>
      </c>
      <c r="AZ77" s="14">
        <f t="shared" si="66"/>
        <v>0</v>
      </c>
      <c r="BA77" s="14">
        <f t="shared" si="66"/>
        <v>0</v>
      </c>
      <c r="BB77" s="14">
        <f t="shared" si="66"/>
        <v>0</v>
      </c>
      <c r="BC77" s="14">
        <f t="shared" si="79"/>
        <v>5000000</v>
      </c>
      <c r="BD77" s="14"/>
      <c r="BE77" s="14"/>
      <c r="BF77" s="14"/>
      <c r="BG77" s="14"/>
      <c r="BH77" s="14"/>
      <c r="BI77" s="14">
        <f t="shared" si="79"/>
        <v>0</v>
      </c>
      <c r="BJ77" s="14">
        <f t="shared" si="79"/>
        <v>0</v>
      </c>
      <c r="BK77" s="14">
        <f t="shared" si="79"/>
        <v>0</v>
      </c>
      <c r="BL77" s="14">
        <f t="shared" si="79"/>
        <v>0</v>
      </c>
      <c r="BM77" s="14">
        <f t="shared" si="79"/>
        <v>0</v>
      </c>
      <c r="BN77" s="14">
        <f t="shared" si="79"/>
        <v>0</v>
      </c>
      <c r="BO77" s="14"/>
      <c r="BP77" s="14">
        <f t="shared" si="82"/>
        <v>0</v>
      </c>
      <c r="BQ77" s="14">
        <f t="shared" si="69"/>
        <v>0</v>
      </c>
      <c r="BR77" s="16">
        <f t="shared" si="77"/>
        <v>0</v>
      </c>
      <c r="BS77" s="14">
        <f t="shared" si="78"/>
        <v>0</v>
      </c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6">
        <f t="shared" si="70"/>
        <v>1</v>
      </c>
      <c r="CN77" s="14">
        <f t="shared" si="39"/>
        <v>5000000</v>
      </c>
      <c r="CO77" s="14">
        <f t="shared" si="60"/>
        <v>0</v>
      </c>
      <c r="CP77" s="14">
        <f t="shared" si="60"/>
        <v>0</v>
      </c>
      <c r="CQ77" s="14">
        <f t="shared" si="60"/>
        <v>0</v>
      </c>
      <c r="CR77" s="14">
        <f t="shared" si="60"/>
        <v>0</v>
      </c>
      <c r="CS77" s="14">
        <f t="shared" si="60"/>
        <v>5000000</v>
      </c>
      <c r="CT77" s="14"/>
      <c r="CU77" s="14"/>
      <c r="CV77" s="14"/>
      <c r="CW77" s="14"/>
      <c r="CX77" s="14"/>
      <c r="CY77" s="14">
        <f t="shared" si="72"/>
        <v>0</v>
      </c>
      <c r="CZ77" s="14">
        <f t="shared" si="72"/>
        <v>0</v>
      </c>
      <c r="DA77" s="14">
        <f t="shared" si="72"/>
        <v>0</v>
      </c>
      <c r="DB77" s="14">
        <f t="shared" si="81"/>
        <v>0</v>
      </c>
      <c r="DC77" s="14">
        <f t="shared" si="81"/>
        <v>0</v>
      </c>
      <c r="DD77" s="14">
        <f t="shared" si="81"/>
        <v>0</v>
      </c>
      <c r="DE77" s="14"/>
      <c r="DF77" s="40"/>
      <c r="DG77" s="14">
        <f t="shared" si="81"/>
        <v>0</v>
      </c>
    </row>
    <row r="78" spans="1:111" ht="51" customHeight="1" x14ac:dyDescent="0.25">
      <c r="A78" s="165"/>
      <c r="B78" s="151" t="s">
        <v>215</v>
      </c>
      <c r="C78" s="10" t="s">
        <v>216</v>
      </c>
      <c r="D78" s="11" t="s">
        <v>217</v>
      </c>
      <c r="E78" s="12">
        <v>520</v>
      </c>
      <c r="F78" s="13" t="s">
        <v>80</v>
      </c>
      <c r="G78" s="14">
        <f t="shared" si="20"/>
        <v>10000000</v>
      </c>
      <c r="H78" s="14"/>
      <c r="I78" s="23"/>
      <c r="J78" s="14"/>
      <c r="K78" s="14"/>
      <c r="L78" s="14">
        <v>10000000</v>
      </c>
      <c r="M78" s="14"/>
      <c r="N78" s="14"/>
      <c r="O78" s="14"/>
      <c r="P78" s="14"/>
      <c r="Q78" s="14"/>
      <c r="R78" s="14"/>
      <c r="S78" s="14"/>
      <c r="T78" s="34"/>
      <c r="U78" s="14"/>
      <c r="V78" s="14"/>
      <c r="W78" s="14"/>
      <c r="X78" s="14"/>
      <c r="Y78" s="14"/>
      <c r="Z78" s="14"/>
      <c r="AA78" s="43"/>
      <c r="AB78" s="16">
        <f t="shared" si="75"/>
        <v>0</v>
      </c>
      <c r="AC78" s="14">
        <f t="shared" si="74"/>
        <v>0</v>
      </c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6">
        <f t="shared" si="76"/>
        <v>1</v>
      </c>
      <c r="AX78" s="14">
        <f t="shared" si="65"/>
        <v>10000000</v>
      </c>
      <c r="AY78" s="14">
        <f t="shared" si="38"/>
        <v>0</v>
      </c>
      <c r="AZ78" s="14">
        <f t="shared" si="66"/>
        <v>0</v>
      </c>
      <c r="BA78" s="14">
        <f t="shared" si="66"/>
        <v>0</v>
      </c>
      <c r="BB78" s="14">
        <f t="shared" si="66"/>
        <v>0</v>
      </c>
      <c r="BC78" s="14">
        <f t="shared" si="79"/>
        <v>10000000</v>
      </c>
      <c r="BD78" s="14">
        <f t="shared" si="79"/>
        <v>0</v>
      </c>
      <c r="BE78" s="14">
        <f t="shared" si="79"/>
        <v>0</v>
      </c>
      <c r="BF78" s="14">
        <f t="shared" si="79"/>
        <v>0</v>
      </c>
      <c r="BG78" s="14">
        <f t="shared" si="79"/>
        <v>0</v>
      </c>
      <c r="BH78" s="14">
        <f t="shared" si="79"/>
        <v>0</v>
      </c>
      <c r="BI78" s="14">
        <f t="shared" si="79"/>
        <v>0</v>
      </c>
      <c r="BJ78" s="14">
        <f t="shared" si="79"/>
        <v>0</v>
      </c>
      <c r="BK78" s="14">
        <f t="shared" si="79"/>
        <v>0</v>
      </c>
      <c r="BL78" s="14">
        <f t="shared" si="79"/>
        <v>0</v>
      </c>
      <c r="BM78" s="14">
        <f t="shared" si="79"/>
        <v>0</v>
      </c>
      <c r="BN78" s="14">
        <f t="shared" si="79"/>
        <v>0</v>
      </c>
      <c r="BO78" s="14"/>
      <c r="BP78" s="14">
        <f t="shared" si="82"/>
        <v>0</v>
      </c>
      <c r="BQ78" s="14">
        <f t="shared" si="69"/>
        <v>0</v>
      </c>
      <c r="BR78" s="16">
        <f t="shared" si="77"/>
        <v>0</v>
      </c>
      <c r="BS78" s="14">
        <f t="shared" si="78"/>
        <v>0</v>
      </c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6">
        <f t="shared" si="70"/>
        <v>1</v>
      </c>
      <c r="CN78" s="14">
        <f t="shared" si="39"/>
        <v>10000000</v>
      </c>
      <c r="CO78" s="14">
        <f t="shared" si="60"/>
        <v>0</v>
      </c>
      <c r="CP78" s="14">
        <f t="shared" si="60"/>
        <v>0</v>
      </c>
      <c r="CQ78" s="14">
        <f t="shared" si="60"/>
        <v>0</v>
      </c>
      <c r="CR78" s="14">
        <f t="shared" si="60"/>
        <v>0</v>
      </c>
      <c r="CS78" s="14">
        <f t="shared" si="60"/>
        <v>10000000</v>
      </c>
      <c r="CT78" s="14">
        <f t="shared" si="60"/>
        <v>0</v>
      </c>
      <c r="CU78" s="14">
        <f t="shared" si="60"/>
        <v>0</v>
      </c>
      <c r="CV78" s="14">
        <f t="shared" ref="CV78:CX82" si="83">+O78-CA78</f>
        <v>0</v>
      </c>
      <c r="CW78" s="14">
        <f t="shared" si="83"/>
        <v>0</v>
      </c>
      <c r="CX78" s="14">
        <f t="shared" si="83"/>
        <v>0</v>
      </c>
      <c r="CY78" s="14">
        <f t="shared" si="72"/>
        <v>0</v>
      </c>
      <c r="CZ78" s="14">
        <f t="shared" si="72"/>
        <v>0</v>
      </c>
      <c r="DA78" s="14">
        <f t="shared" si="72"/>
        <v>0</v>
      </c>
      <c r="DB78" s="14">
        <f>+U78-CG78</f>
        <v>0</v>
      </c>
      <c r="DC78" s="14">
        <f t="shared" si="81"/>
        <v>0</v>
      </c>
      <c r="DD78" s="14">
        <f t="shared" si="81"/>
        <v>0</v>
      </c>
      <c r="DE78" s="14">
        <f t="shared" si="81"/>
        <v>0</v>
      </c>
      <c r="DF78" s="40">
        <f t="shared" si="81"/>
        <v>0</v>
      </c>
      <c r="DG78" s="14">
        <f t="shared" si="81"/>
        <v>0</v>
      </c>
    </row>
    <row r="79" spans="1:111" ht="48.75" customHeight="1" x14ac:dyDescent="0.25">
      <c r="A79" s="165"/>
      <c r="B79" s="153"/>
      <c r="C79" s="10" t="s">
        <v>218</v>
      </c>
      <c r="D79" s="11" t="s">
        <v>219</v>
      </c>
      <c r="E79" s="12">
        <v>520</v>
      </c>
      <c r="F79" s="13" t="s">
        <v>80</v>
      </c>
      <c r="G79" s="14">
        <f t="shared" ref="G79:G90" si="84">SUM(H79:Z79)</f>
        <v>10000000</v>
      </c>
      <c r="H79" s="14"/>
      <c r="I79" s="23"/>
      <c r="J79" s="23"/>
      <c r="K79" s="23"/>
      <c r="L79" s="14">
        <v>10000000</v>
      </c>
      <c r="M79" s="23"/>
      <c r="N79" s="23"/>
      <c r="O79" s="23"/>
      <c r="P79" s="23"/>
      <c r="Q79" s="23"/>
      <c r="R79" s="19"/>
      <c r="S79" s="23"/>
      <c r="T79" s="34"/>
      <c r="U79" s="23"/>
      <c r="V79" s="23"/>
      <c r="W79" s="23"/>
      <c r="X79" s="23"/>
      <c r="Y79" s="23"/>
      <c r="Z79" s="51"/>
      <c r="AA79" s="43"/>
      <c r="AB79" s="16">
        <f t="shared" si="75"/>
        <v>0</v>
      </c>
      <c r="AC79" s="14">
        <f t="shared" si="74"/>
        <v>0</v>
      </c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6">
        <f t="shared" si="76"/>
        <v>1</v>
      </c>
      <c r="AX79" s="14">
        <f t="shared" si="65"/>
        <v>10000000</v>
      </c>
      <c r="AY79" s="14">
        <f t="shared" si="38"/>
        <v>0</v>
      </c>
      <c r="AZ79" s="14">
        <f t="shared" si="66"/>
        <v>0</v>
      </c>
      <c r="BA79" s="14">
        <f t="shared" si="66"/>
        <v>0</v>
      </c>
      <c r="BB79" s="14">
        <f t="shared" si="66"/>
        <v>0</v>
      </c>
      <c r="BC79" s="14">
        <f t="shared" si="79"/>
        <v>10000000</v>
      </c>
      <c r="BD79" s="14">
        <f t="shared" si="79"/>
        <v>0</v>
      </c>
      <c r="BE79" s="14">
        <f t="shared" si="79"/>
        <v>0</v>
      </c>
      <c r="BF79" s="14">
        <f t="shared" si="79"/>
        <v>0</v>
      </c>
      <c r="BG79" s="14">
        <f t="shared" si="79"/>
        <v>0</v>
      </c>
      <c r="BH79" s="14">
        <f t="shared" si="79"/>
        <v>0</v>
      </c>
      <c r="BI79" s="14">
        <f t="shared" si="79"/>
        <v>0</v>
      </c>
      <c r="BJ79" s="14">
        <f t="shared" si="79"/>
        <v>0</v>
      </c>
      <c r="BK79" s="14">
        <f t="shared" si="79"/>
        <v>0</v>
      </c>
      <c r="BL79" s="14">
        <f t="shared" si="79"/>
        <v>0</v>
      </c>
      <c r="BM79" s="14">
        <f t="shared" si="79"/>
        <v>0</v>
      </c>
      <c r="BN79" s="14">
        <f t="shared" si="79"/>
        <v>0</v>
      </c>
      <c r="BO79" s="14"/>
      <c r="BP79" s="14">
        <f t="shared" si="82"/>
        <v>0</v>
      </c>
      <c r="BQ79" s="14">
        <f t="shared" si="69"/>
        <v>0</v>
      </c>
      <c r="BR79" s="16">
        <f t="shared" si="77"/>
        <v>0</v>
      </c>
      <c r="BS79" s="14">
        <f t="shared" si="78"/>
        <v>0</v>
      </c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6">
        <f t="shared" si="70"/>
        <v>1</v>
      </c>
      <c r="CN79" s="14">
        <f t="shared" si="39"/>
        <v>10000000</v>
      </c>
      <c r="CO79" s="14">
        <f t="shared" si="60"/>
        <v>0</v>
      </c>
      <c r="CP79" s="14">
        <f t="shared" si="60"/>
        <v>0</v>
      </c>
      <c r="CQ79" s="14">
        <f t="shared" si="60"/>
        <v>0</v>
      </c>
      <c r="CR79" s="14">
        <f t="shared" si="60"/>
        <v>0</v>
      </c>
      <c r="CS79" s="14">
        <f t="shared" si="60"/>
        <v>10000000</v>
      </c>
      <c r="CT79" s="14">
        <f t="shared" si="60"/>
        <v>0</v>
      </c>
      <c r="CU79" s="14">
        <f t="shared" si="60"/>
        <v>0</v>
      </c>
      <c r="CV79" s="14">
        <f t="shared" si="83"/>
        <v>0</v>
      </c>
      <c r="CW79" s="14">
        <f t="shared" si="83"/>
        <v>0</v>
      </c>
      <c r="CX79" s="14">
        <f t="shared" si="83"/>
        <v>0</v>
      </c>
      <c r="CY79" s="14">
        <f t="shared" si="72"/>
        <v>0</v>
      </c>
      <c r="CZ79" s="14">
        <f t="shared" si="72"/>
        <v>0</v>
      </c>
      <c r="DA79" s="14">
        <f t="shared" si="72"/>
        <v>0</v>
      </c>
      <c r="DB79" s="14">
        <f>+U79-CG79</f>
        <v>0</v>
      </c>
      <c r="DC79" s="14">
        <f t="shared" si="81"/>
        <v>0</v>
      </c>
      <c r="DD79" s="14">
        <f t="shared" si="81"/>
        <v>0</v>
      </c>
      <c r="DE79" s="14">
        <f t="shared" si="81"/>
        <v>0</v>
      </c>
      <c r="DF79" s="40">
        <f t="shared" si="81"/>
        <v>0</v>
      </c>
      <c r="DG79" s="14">
        <f t="shared" si="81"/>
        <v>0</v>
      </c>
    </row>
    <row r="80" spans="1:111" ht="49.5" customHeight="1" x14ac:dyDescent="0.25">
      <c r="A80" s="165"/>
      <c r="B80" s="151" t="s">
        <v>220</v>
      </c>
      <c r="C80" s="10" t="s">
        <v>221</v>
      </c>
      <c r="D80" s="52" t="s">
        <v>222</v>
      </c>
      <c r="E80" s="12">
        <v>520</v>
      </c>
      <c r="F80" s="53" t="s">
        <v>80</v>
      </c>
      <c r="G80" s="14">
        <f t="shared" si="84"/>
        <v>10000000</v>
      </c>
      <c r="H80" s="14"/>
      <c r="I80" s="23"/>
      <c r="J80" s="23"/>
      <c r="K80" s="23"/>
      <c r="L80" s="34">
        <v>10000000</v>
      </c>
      <c r="M80" s="23"/>
      <c r="N80" s="23"/>
      <c r="O80" s="23"/>
      <c r="P80" s="23"/>
      <c r="Q80" s="23"/>
      <c r="R80" s="19"/>
      <c r="S80" s="23"/>
      <c r="T80" s="34"/>
      <c r="U80" s="23"/>
      <c r="V80" s="23"/>
      <c r="W80" s="23"/>
      <c r="X80" s="23"/>
      <c r="Y80" s="23"/>
      <c r="Z80" s="51"/>
      <c r="AA80" s="43"/>
      <c r="AB80" s="16">
        <f t="shared" si="75"/>
        <v>1</v>
      </c>
      <c r="AC80" s="14">
        <f t="shared" si="74"/>
        <v>10000000</v>
      </c>
      <c r="AD80" s="14"/>
      <c r="AE80" s="14"/>
      <c r="AF80" s="14"/>
      <c r="AG80" s="14"/>
      <c r="AH80" s="14">
        <f>+'[2]ENERO 2016'!$O$816</f>
        <v>10000000</v>
      </c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6">
        <f t="shared" si="76"/>
        <v>0</v>
      </c>
      <c r="AX80" s="14">
        <f t="shared" si="65"/>
        <v>0</v>
      </c>
      <c r="AY80" s="14">
        <f t="shared" si="38"/>
        <v>0</v>
      </c>
      <c r="AZ80" s="14">
        <f t="shared" si="66"/>
        <v>0</v>
      </c>
      <c r="BA80" s="14">
        <f t="shared" si="66"/>
        <v>0</v>
      </c>
      <c r="BB80" s="14">
        <f t="shared" si="66"/>
        <v>0</v>
      </c>
      <c r="BC80" s="14">
        <f t="shared" si="79"/>
        <v>0</v>
      </c>
      <c r="BD80" s="14">
        <f t="shared" si="79"/>
        <v>0</v>
      </c>
      <c r="BE80" s="14">
        <f t="shared" si="79"/>
        <v>0</v>
      </c>
      <c r="BF80" s="14">
        <f t="shared" si="79"/>
        <v>0</v>
      </c>
      <c r="BG80" s="14">
        <f t="shared" si="79"/>
        <v>0</v>
      </c>
      <c r="BH80" s="14">
        <f t="shared" si="79"/>
        <v>0</v>
      </c>
      <c r="BI80" s="14">
        <f t="shared" si="79"/>
        <v>0</v>
      </c>
      <c r="BJ80" s="14">
        <f t="shared" si="79"/>
        <v>0</v>
      </c>
      <c r="BK80" s="14">
        <f t="shared" si="79"/>
        <v>0</v>
      </c>
      <c r="BL80" s="14">
        <f t="shared" si="79"/>
        <v>0</v>
      </c>
      <c r="BM80" s="14">
        <f t="shared" si="79"/>
        <v>0</v>
      </c>
      <c r="BN80" s="14">
        <f t="shared" si="79"/>
        <v>0</v>
      </c>
      <c r="BO80" s="14"/>
      <c r="BP80" s="14">
        <f t="shared" si="82"/>
        <v>0</v>
      </c>
      <c r="BQ80" s="14">
        <f t="shared" si="69"/>
        <v>0</v>
      </c>
      <c r="BR80" s="16">
        <f t="shared" si="77"/>
        <v>1</v>
      </c>
      <c r="BS80" s="14">
        <f t="shared" si="78"/>
        <v>10000000</v>
      </c>
      <c r="BT80" s="14"/>
      <c r="BU80" s="14"/>
      <c r="BV80" s="14"/>
      <c r="BW80" s="14"/>
      <c r="BX80" s="14">
        <v>10000000</v>
      </c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6">
        <f t="shared" si="70"/>
        <v>0</v>
      </c>
      <c r="CN80" s="14">
        <f t="shared" si="39"/>
        <v>0</v>
      </c>
      <c r="CO80" s="14">
        <f t="shared" si="60"/>
        <v>0</v>
      </c>
      <c r="CP80" s="14">
        <f t="shared" si="60"/>
        <v>0</v>
      </c>
      <c r="CQ80" s="14">
        <f t="shared" si="60"/>
        <v>0</v>
      </c>
      <c r="CR80" s="14">
        <f t="shared" si="60"/>
        <v>0</v>
      </c>
      <c r="CS80" s="14">
        <f t="shared" si="60"/>
        <v>0</v>
      </c>
      <c r="CT80" s="14">
        <f t="shared" si="60"/>
        <v>0</v>
      </c>
      <c r="CU80" s="14">
        <f t="shared" si="60"/>
        <v>0</v>
      </c>
      <c r="CV80" s="14">
        <f t="shared" si="83"/>
        <v>0</v>
      </c>
      <c r="CW80" s="14">
        <f t="shared" si="83"/>
        <v>0</v>
      </c>
      <c r="CX80" s="14">
        <f t="shared" si="83"/>
        <v>0</v>
      </c>
      <c r="CY80" s="14">
        <f t="shared" si="72"/>
        <v>0</v>
      </c>
      <c r="CZ80" s="14">
        <f t="shared" si="72"/>
        <v>0</v>
      </c>
      <c r="DA80" s="14">
        <f t="shared" si="72"/>
        <v>0</v>
      </c>
      <c r="DB80" s="14">
        <f>+U80-CG80</f>
        <v>0</v>
      </c>
      <c r="DC80" s="14">
        <f t="shared" si="81"/>
        <v>0</v>
      </c>
      <c r="DD80" s="14">
        <f t="shared" si="81"/>
        <v>0</v>
      </c>
      <c r="DE80" s="14">
        <f t="shared" si="81"/>
        <v>0</v>
      </c>
      <c r="DF80" s="40">
        <f t="shared" si="81"/>
        <v>0</v>
      </c>
      <c r="DG80" s="14">
        <f t="shared" si="81"/>
        <v>0</v>
      </c>
    </row>
    <row r="81" spans="1:111" ht="36" customHeight="1" x14ac:dyDescent="0.25">
      <c r="A81" s="165"/>
      <c r="B81" s="152"/>
      <c r="C81" s="10" t="s">
        <v>223</v>
      </c>
      <c r="D81" s="52" t="s">
        <v>224</v>
      </c>
      <c r="E81" s="12">
        <v>520</v>
      </c>
      <c r="F81" s="53" t="s">
        <v>80</v>
      </c>
      <c r="G81" s="14">
        <f t="shared" si="84"/>
        <v>10000000</v>
      </c>
      <c r="H81" s="14"/>
      <c r="I81" s="23"/>
      <c r="J81" s="23"/>
      <c r="K81" s="23"/>
      <c r="L81" s="34">
        <v>10000000</v>
      </c>
      <c r="M81" s="23"/>
      <c r="N81" s="23"/>
      <c r="O81" s="23"/>
      <c r="P81" s="23"/>
      <c r="Q81" s="23"/>
      <c r="R81" s="19"/>
      <c r="S81" s="23"/>
      <c r="T81" s="34"/>
      <c r="U81" s="23"/>
      <c r="V81" s="23"/>
      <c r="W81" s="23"/>
      <c r="X81" s="23"/>
      <c r="Y81" s="23"/>
      <c r="Z81" s="51"/>
      <c r="AA81" s="43"/>
      <c r="AB81" s="16">
        <f t="shared" si="75"/>
        <v>0</v>
      </c>
      <c r="AC81" s="14">
        <f t="shared" si="74"/>
        <v>0</v>
      </c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6">
        <f t="shared" si="76"/>
        <v>1</v>
      </c>
      <c r="AX81" s="14">
        <f t="shared" si="65"/>
        <v>10000000</v>
      </c>
      <c r="AY81" s="14">
        <f t="shared" si="38"/>
        <v>0</v>
      </c>
      <c r="AZ81" s="14">
        <f t="shared" si="66"/>
        <v>0</v>
      </c>
      <c r="BA81" s="14">
        <f t="shared" si="66"/>
        <v>0</v>
      </c>
      <c r="BB81" s="14">
        <f t="shared" si="66"/>
        <v>0</v>
      </c>
      <c r="BC81" s="14">
        <f t="shared" si="79"/>
        <v>10000000</v>
      </c>
      <c r="BD81" s="14">
        <f t="shared" si="79"/>
        <v>0</v>
      </c>
      <c r="BE81" s="14">
        <f t="shared" si="79"/>
        <v>0</v>
      </c>
      <c r="BF81" s="14">
        <f t="shared" si="79"/>
        <v>0</v>
      </c>
      <c r="BG81" s="14">
        <f t="shared" si="79"/>
        <v>0</v>
      </c>
      <c r="BH81" s="14">
        <f t="shared" si="79"/>
        <v>0</v>
      </c>
      <c r="BI81" s="14">
        <f t="shared" si="79"/>
        <v>0</v>
      </c>
      <c r="BJ81" s="14">
        <f t="shared" si="79"/>
        <v>0</v>
      </c>
      <c r="BK81" s="14">
        <f t="shared" si="79"/>
        <v>0</v>
      </c>
      <c r="BL81" s="14">
        <f t="shared" si="79"/>
        <v>0</v>
      </c>
      <c r="BM81" s="14">
        <f t="shared" si="79"/>
        <v>0</v>
      </c>
      <c r="BN81" s="14">
        <f t="shared" si="79"/>
        <v>0</v>
      </c>
      <c r="BO81" s="14"/>
      <c r="BP81" s="14">
        <f t="shared" si="82"/>
        <v>0</v>
      </c>
      <c r="BQ81" s="14">
        <f t="shared" si="69"/>
        <v>0</v>
      </c>
      <c r="BR81" s="16">
        <f t="shared" si="77"/>
        <v>0</v>
      </c>
      <c r="BS81" s="14">
        <f t="shared" si="78"/>
        <v>0</v>
      </c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6">
        <f t="shared" si="70"/>
        <v>1</v>
      </c>
      <c r="CN81" s="14">
        <f t="shared" si="39"/>
        <v>10000000</v>
      </c>
      <c r="CO81" s="14">
        <f t="shared" si="60"/>
        <v>0</v>
      </c>
      <c r="CP81" s="14">
        <f t="shared" si="60"/>
        <v>0</v>
      </c>
      <c r="CQ81" s="14">
        <f t="shared" si="60"/>
        <v>0</v>
      </c>
      <c r="CR81" s="14">
        <f t="shared" si="60"/>
        <v>0</v>
      </c>
      <c r="CS81" s="14">
        <f t="shared" si="60"/>
        <v>10000000</v>
      </c>
      <c r="CT81" s="14">
        <f t="shared" si="60"/>
        <v>0</v>
      </c>
      <c r="CU81" s="14">
        <f t="shared" si="60"/>
        <v>0</v>
      </c>
      <c r="CV81" s="14">
        <f t="shared" si="83"/>
        <v>0</v>
      </c>
      <c r="CW81" s="14">
        <f t="shared" si="83"/>
        <v>0</v>
      </c>
      <c r="CX81" s="14">
        <f t="shared" si="83"/>
        <v>0</v>
      </c>
      <c r="CY81" s="14">
        <f t="shared" si="72"/>
        <v>0</v>
      </c>
      <c r="CZ81" s="14">
        <f t="shared" si="72"/>
        <v>0</v>
      </c>
      <c r="DA81" s="14">
        <f t="shared" si="72"/>
        <v>0</v>
      </c>
      <c r="DB81" s="14">
        <f>+U81-CG81</f>
        <v>0</v>
      </c>
      <c r="DC81" s="14">
        <f t="shared" si="81"/>
        <v>0</v>
      </c>
      <c r="DD81" s="14">
        <f t="shared" si="81"/>
        <v>0</v>
      </c>
      <c r="DE81" s="14">
        <f t="shared" si="81"/>
        <v>0</v>
      </c>
      <c r="DF81" s="40">
        <f t="shared" si="81"/>
        <v>0</v>
      </c>
      <c r="DG81" s="14">
        <f t="shared" si="81"/>
        <v>0</v>
      </c>
    </row>
    <row r="82" spans="1:111" ht="34.5" customHeight="1" x14ac:dyDescent="0.25">
      <c r="A82" s="165"/>
      <c r="B82" s="152"/>
      <c r="C82" s="10" t="s">
        <v>225</v>
      </c>
      <c r="D82" s="52" t="s">
        <v>226</v>
      </c>
      <c r="E82" s="12">
        <v>520</v>
      </c>
      <c r="F82" s="53" t="s">
        <v>80</v>
      </c>
      <c r="G82" s="14">
        <f t="shared" si="84"/>
        <v>50000000</v>
      </c>
      <c r="H82" s="14"/>
      <c r="I82" s="23"/>
      <c r="J82" s="23"/>
      <c r="K82" s="23"/>
      <c r="L82" s="14">
        <v>1098558</v>
      </c>
      <c r="M82" s="23"/>
      <c r="N82" s="23"/>
      <c r="O82" s="23"/>
      <c r="P82" s="23"/>
      <c r="Q82" s="23"/>
      <c r="R82" s="19"/>
      <c r="S82" s="23"/>
      <c r="T82" s="34">
        <v>48901442</v>
      </c>
      <c r="U82" s="23"/>
      <c r="V82" s="23"/>
      <c r="W82" s="23"/>
      <c r="X82" s="23"/>
      <c r="Y82" s="23"/>
      <c r="Z82" s="51"/>
      <c r="AA82" s="43"/>
      <c r="AB82" s="16">
        <f t="shared" si="75"/>
        <v>0</v>
      </c>
      <c r="AC82" s="14">
        <f t="shared" si="74"/>
        <v>0</v>
      </c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6">
        <f t="shared" si="76"/>
        <v>1</v>
      </c>
      <c r="AX82" s="14">
        <f t="shared" si="65"/>
        <v>50000000</v>
      </c>
      <c r="AY82" s="14">
        <f t="shared" si="38"/>
        <v>0</v>
      </c>
      <c r="AZ82" s="14">
        <f t="shared" si="66"/>
        <v>0</v>
      </c>
      <c r="BA82" s="14">
        <f t="shared" si="66"/>
        <v>0</v>
      </c>
      <c r="BB82" s="14">
        <f t="shared" si="66"/>
        <v>0</v>
      </c>
      <c r="BC82" s="14">
        <f t="shared" si="79"/>
        <v>1098558</v>
      </c>
      <c r="BD82" s="14">
        <f t="shared" si="79"/>
        <v>0</v>
      </c>
      <c r="BE82" s="14">
        <f t="shared" si="79"/>
        <v>0</v>
      </c>
      <c r="BF82" s="14">
        <f t="shared" si="79"/>
        <v>0</v>
      </c>
      <c r="BG82" s="14">
        <f t="shared" si="79"/>
        <v>0</v>
      </c>
      <c r="BH82" s="14">
        <f t="shared" si="79"/>
        <v>0</v>
      </c>
      <c r="BI82" s="14">
        <f t="shared" si="79"/>
        <v>0</v>
      </c>
      <c r="BJ82" s="14">
        <f t="shared" si="79"/>
        <v>0</v>
      </c>
      <c r="BK82" s="14">
        <f t="shared" si="79"/>
        <v>48901442</v>
      </c>
      <c r="BL82" s="14">
        <f t="shared" si="79"/>
        <v>0</v>
      </c>
      <c r="BM82" s="14">
        <f t="shared" si="79"/>
        <v>0</v>
      </c>
      <c r="BN82" s="14">
        <f t="shared" si="79"/>
        <v>0</v>
      </c>
      <c r="BO82" s="14"/>
      <c r="BP82" s="14">
        <f t="shared" si="82"/>
        <v>0</v>
      </c>
      <c r="BQ82" s="14">
        <f t="shared" si="69"/>
        <v>0</v>
      </c>
      <c r="BR82" s="16">
        <f t="shared" si="77"/>
        <v>0</v>
      </c>
      <c r="BS82" s="14">
        <f t="shared" si="78"/>
        <v>0</v>
      </c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6">
        <f t="shared" si="70"/>
        <v>1</v>
      </c>
      <c r="CN82" s="14">
        <f t="shared" si="39"/>
        <v>50000000</v>
      </c>
      <c r="CO82" s="14">
        <f t="shared" si="60"/>
        <v>0</v>
      </c>
      <c r="CP82" s="14">
        <f t="shared" si="60"/>
        <v>0</v>
      </c>
      <c r="CQ82" s="14">
        <f t="shared" si="60"/>
        <v>0</v>
      </c>
      <c r="CR82" s="14">
        <f t="shared" si="60"/>
        <v>0</v>
      </c>
      <c r="CS82" s="14">
        <f t="shared" si="60"/>
        <v>1098558</v>
      </c>
      <c r="CT82" s="14">
        <f t="shared" si="60"/>
        <v>0</v>
      </c>
      <c r="CU82" s="14">
        <f t="shared" si="60"/>
        <v>0</v>
      </c>
      <c r="CV82" s="14">
        <f t="shared" si="83"/>
        <v>0</v>
      </c>
      <c r="CW82" s="14">
        <f t="shared" si="83"/>
        <v>0</v>
      </c>
      <c r="CX82" s="14">
        <f t="shared" si="83"/>
        <v>0</v>
      </c>
      <c r="CY82" s="14">
        <f t="shared" si="72"/>
        <v>0</v>
      </c>
      <c r="CZ82" s="14">
        <f t="shared" si="72"/>
        <v>0</v>
      </c>
      <c r="DA82" s="14">
        <f t="shared" si="72"/>
        <v>48901442</v>
      </c>
      <c r="DB82" s="14">
        <f>+U82-CG82</f>
        <v>0</v>
      </c>
      <c r="DC82" s="14">
        <f t="shared" si="81"/>
        <v>0</v>
      </c>
      <c r="DD82" s="14">
        <f t="shared" si="81"/>
        <v>0</v>
      </c>
      <c r="DE82" s="14">
        <f t="shared" si="81"/>
        <v>0</v>
      </c>
      <c r="DF82" s="40">
        <f t="shared" si="81"/>
        <v>0</v>
      </c>
      <c r="DG82" s="14">
        <f t="shared" si="81"/>
        <v>0</v>
      </c>
    </row>
    <row r="83" spans="1:111" ht="34.5" customHeight="1" x14ac:dyDescent="0.25">
      <c r="A83" s="165"/>
      <c r="B83" s="153"/>
      <c r="C83" s="10" t="s">
        <v>227</v>
      </c>
      <c r="D83" s="52" t="s">
        <v>228</v>
      </c>
      <c r="E83" s="12">
        <v>520</v>
      </c>
      <c r="F83" s="53" t="s">
        <v>80</v>
      </c>
      <c r="G83" s="14">
        <f t="shared" si="84"/>
        <v>10000000</v>
      </c>
      <c r="H83" s="14"/>
      <c r="I83" s="23"/>
      <c r="J83" s="23"/>
      <c r="K83" s="23"/>
      <c r="L83" s="14">
        <v>10000000</v>
      </c>
      <c r="M83" s="23"/>
      <c r="N83" s="23"/>
      <c r="O83" s="23"/>
      <c r="P83" s="23"/>
      <c r="Q83" s="23"/>
      <c r="R83" s="19"/>
      <c r="S83" s="23"/>
      <c r="T83" s="34"/>
      <c r="U83" s="23"/>
      <c r="V83" s="23"/>
      <c r="W83" s="23"/>
      <c r="X83" s="23"/>
      <c r="Y83" s="23"/>
      <c r="Z83" s="51"/>
      <c r="AA83" s="43"/>
      <c r="AB83" s="16">
        <f t="shared" si="75"/>
        <v>1</v>
      </c>
      <c r="AC83" s="14">
        <f t="shared" si="74"/>
        <v>10000000</v>
      </c>
      <c r="AD83" s="14"/>
      <c r="AE83" s="14"/>
      <c r="AF83" s="14"/>
      <c r="AG83" s="14"/>
      <c r="AH83" s="14">
        <f>+'[2]ENERO 2016'!$O$831</f>
        <v>10000000</v>
      </c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6">
        <f t="shared" si="76"/>
        <v>0</v>
      </c>
      <c r="AX83" s="14">
        <f t="shared" si="65"/>
        <v>0</v>
      </c>
      <c r="AY83" s="14">
        <f t="shared" si="38"/>
        <v>0</v>
      </c>
      <c r="AZ83" s="14">
        <f t="shared" si="66"/>
        <v>0</v>
      </c>
      <c r="BA83" s="14">
        <f t="shared" si="66"/>
        <v>0</v>
      </c>
      <c r="BB83" s="14">
        <f t="shared" si="66"/>
        <v>0</v>
      </c>
      <c r="BC83" s="14">
        <f t="shared" si="79"/>
        <v>0</v>
      </c>
      <c r="BD83" s="14">
        <f t="shared" si="79"/>
        <v>0</v>
      </c>
      <c r="BE83" s="14">
        <f t="shared" si="79"/>
        <v>0</v>
      </c>
      <c r="BF83" s="14">
        <f t="shared" si="79"/>
        <v>0</v>
      </c>
      <c r="BG83" s="14">
        <f t="shared" si="79"/>
        <v>0</v>
      </c>
      <c r="BH83" s="14">
        <f t="shared" si="79"/>
        <v>0</v>
      </c>
      <c r="BI83" s="14">
        <f t="shared" si="79"/>
        <v>0</v>
      </c>
      <c r="BJ83" s="14">
        <f t="shared" si="79"/>
        <v>0</v>
      </c>
      <c r="BK83" s="14">
        <f t="shared" si="79"/>
        <v>0</v>
      </c>
      <c r="BL83" s="14">
        <f t="shared" si="79"/>
        <v>0</v>
      </c>
      <c r="BM83" s="14">
        <f t="shared" si="79"/>
        <v>0</v>
      </c>
      <c r="BN83" s="14">
        <f t="shared" si="79"/>
        <v>0</v>
      </c>
      <c r="BO83" s="14">
        <f>+X83-AT83</f>
        <v>0</v>
      </c>
      <c r="BP83" s="14">
        <f t="shared" si="82"/>
        <v>0</v>
      </c>
      <c r="BQ83" s="14">
        <f t="shared" si="69"/>
        <v>0</v>
      </c>
      <c r="BR83" s="16">
        <f t="shared" si="77"/>
        <v>0.995</v>
      </c>
      <c r="BS83" s="14">
        <f t="shared" si="78"/>
        <v>9950000</v>
      </c>
      <c r="BT83" s="14"/>
      <c r="BU83" s="14"/>
      <c r="BV83" s="14"/>
      <c r="BW83" s="14"/>
      <c r="BX83" s="14">
        <v>9950000</v>
      </c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6">
        <f t="shared" si="70"/>
        <v>5.0000000000000044E-3</v>
      </c>
      <c r="CN83" s="14">
        <f t="shared" si="39"/>
        <v>50000</v>
      </c>
      <c r="CO83" s="14">
        <f t="shared" si="60"/>
        <v>0</v>
      </c>
      <c r="CP83" s="14">
        <f t="shared" si="60"/>
        <v>0</v>
      </c>
      <c r="CQ83" s="14">
        <f t="shared" si="60"/>
        <v>0</v>
      </c>
      <c r="CR83" s="14">
        <f t="shared" si="60"/>
        <v>0</v>
      </c>
      <c r="CS83" s="14">
        <f t="shared" si="60"/>
        <v>50000</v>
      </c>
      <c r="CT83" s="14">
        <f t="shared" si="60"/>
        <v>0</v>
      </c>
      <c r="CU83" s="14">
        <f t="shared" si="60"/>
        <v>0</v>
      </c>
      <c r="CV83" s="14">
        <f>O83-CA83</f>
        <v>0</v>
      </c>
      <c r="CW83" s="14">
        <f>P83-CB83</f>
        <v>0</v>
      </c>
      <c r="CX83" s="14">
        <f>Q83-CC83</f>
        <v>0</v>
      </c>
      <c r="CY83" s="14">
        <f t="shared" si="72"/>
        <v>0</v>
      </c>
      <c r="CZ83" s="14">
        <f t="shared" si="72"/>
        <v>0</v>
      </c>
      <c r="DA83" s="14">
        <f t="shared" si="72"/>
        <v>0</v>
      </c>
      <c r="DB83" s="14">
        <f t="shared" si="72"/>
        <v>0</v>
      </c>
      <c r="DC83" s="14">
        <f t="shared" si="72"/>
        <v>0</v>
      </c>
      <c r="DD83" s="14">
        <f t="shared" si="72"/>
        <v>0</v>
      </c>
      <c r="DE83" s="14">
        <f t="shared" si="72"/>
        <v>0</v>
      </c>
      <c r="DF83" s="14">
        <f t="shared" si="72"/>
        <v>0</v>
      </c>
      <c r="DG83" s="14">
        <f t="shared" si="72"/>
        <v>0</v>
      </c>
    </row>
    <row r="84" spans="1:111" s="43" customFormat="1" ht="49.5" customHeight="1" x14ac:dyDescent="0.25">
      <c r="A84" s="165" t="s">
        <v>167</v>
      </c>
      <c r="B84" s="151" t="s">
        <v>229</v>
      </c>
      <c r="C84" s="54" t="s">
        <v>230</v>
      </c>
      <c r="D84" s="11" t="s">
        <v>231</v>
      </c>
      <c r="E84" s="137">
        <v>520</v>
      </c>
      <c r="F84" s="53" t="s">
        <v>80</v>
      </c>
      <c r="G84" s="14">
        <f t="shared" si="84"/>
        <v>6000000</v>
      </c>
      <c r="H84" s="40"/>
      <c r="I84" s="19"/>
      <c r="J84" s="19"/>
      <c r="K84" s="19"/>
      <c r="L84" s="40">
        <v>6000000</v>
      </c>
      <c r="M84" s="19"/>
      <c r="N84" s="19"/>
      <c r="O84" s="19"/>
      <c r="P84" s="19"/>
      <c r="Q84" s="19"/>
      <c r="R84" s="19"/>
      <c r="S84" s="19"/>
      <c r="T84" s="34"/>
      <c r="U84" s="40"/>
      <c r="V84" s="40"/>
      <c r="W84" s="40"/>
      <c r="X84" s="40"/>
      <c r="Y84" s="40"/>
      <c r="Z84" s="40"/>
      <c r="AB84" s="44">
        <f t="shared" si="75"/>
        <v>0</v>
      </c>
      <c r="AC84" s="14">
        <f t="shared" si="74"/>
        <v>0</v>
      </c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4">
        <f t="shared" si="76"/>
        <v>1</v>
      </c>
      <c r="AX84" s="14">
        <f t="shared" si="65"/>
        <v>6000000</v>
      </c>
      <c r="AY84" s="14">
        <f t="shared" si="38"/>
        <v>0</v>
      </c>
      <c r="AZ84" s="40">
        <f t="shared" si="66"/>
        <v>0</v>
      </c>
      <c r="BA84" s="40">
        <f t="shared" si="66"/>
        <v>0</v>
      </c>
      <c r="BB84" s="14">
        <f t="shared" si="66"/>
        <v>0</v>
      </c>
      <c r="BC84" s="40">
        <f t="shared" si="79"/>
        <v>6000000</v>
      </c>
      <c r="BD84" s="40">
        <f t="shared" si="79"/>
        <v>0</v>
      </c>
      <c r="BE84" s="14">
        <f t="shared" si="79"/>
        <v>0</v>
      </c>
      <c r="BF84" s="40">
        <f t="shared" si="79"/>
        <v>0</v>
      </c>
      <c r="BG84" s="40">
        <f t="shared" si="79"/>
        <v>0</v>
      </c>
      <c r="BH84" s="14">
        <f t="shared" si="79"/>
        <v>0</v>
      </c>
      <c r="BI84" s="40">
        <f t="shared" si="79"/>
        <v>0</v>
      </c>
      <c r="BJ84" s="40">
        <f t="shared" si="79"/>
        <v>0</v>
      </c>
      <c r="BK84" s="40">
        <f t="shared" si="79"/>
        <v>0</v>
      </c>
      <c r="BL84" s="40">
        <f t="shared" si="79"/>
        <v>0</v>
      </c>
      <c r="BM84" s="40">
        <f t="shared" si="79"/>
        <v>0</v>
      </c>
      <c r="BN84" s="40">
        <f t="shared" si="79"/>
        <v>0</v>
      </c>
      <c r="BO84" s="40"/>
      <c r="BP84" s="14">
        <f t="shared" si="82"/>
        <v>0</v>
      </c>
      <c r="BQ84" s="40">
        <f t="shared" si="69"/>
        <v>0</v>
      </c>
      <c r="BR84" s="44">
        <f t="shared" si="77"/>
        <v>0</v>
      </c>
      <c r="BS84" s="14">
        <f t="shared" si="78"/>
        <v>0</v>
      </c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4">
        <f t="shared" si="70"/>
        <v>1</v>
      </c>
      <c r="CN84" s="14">
        <f t="shared" si="39"/>
        <v>6000000</v>
      </c>
      <c r="CO84" s="14">
        <f t="shared" si="60"/>
        <v>0</v>
      </c>
      <c r="CP84" s="14">
        <f t="shared" si="60"/>
        <v>0</v>
      </c>
      <c r="CQ84" s="40">
        <f t="shared" si="60"/>
        <v>0</v>
      </c>
      <c r="CR84" s="14">
        <f t="shared" si="60"/>
        <v>0</v>
      </c>
      <c r="CS84" s="40">
        <f t="shared" si="60"/>
        <v>6000000</v>
      </c>
      <c r="CT84" s="40">
        <f t="shared" si="60"/>
        <v>0</v>
      </c>
      <c r="CU84" s="14">
        <f t="shared" si="60"/>
        <v>0</v>
      </c>
      <c r="CV84" s="40">
        <f t="shared" ref="CV84:DG90" si="85">+O84-CA84</f>
        <v>0</v>
      </c>
      <c r="CW84" s="40">
        <f t="shared" si="85"/>
        <v>0</v>
      </c>
      <c r="CX84" s="14">
        <f t="shared" si="85"/>
        <v>0</v>
      </c>
      <c r="CY84" s="40">
        <f t="shared" si="72"/>
        <v>0</v>
      </c>
      <c r="CZ84" s="40">
        <f t="shared" si="72"/>
        <v>0</v>
      </c>
      <c r="DA84" s="40">
        <f t="shared" si="72"/>
        <v>0</v>
      </c>
      <c r="DB84" s="40">
        <f t="shared" ref="DB84:DG84" si="86">+U84-CG84</f>
        <v>0</v>
      </c>
      <c r="DC84" s="40">
        <f t="shared" si="86"/>
        <v>0</v>
      </c>
      <c r="DD84" s="40">
        <f t="shared" si="86"/>
        <v>0</v>
      </c>
      <c r="DE84" s="40">
        <f t="shared" si="86"/>
        <v>0</v>
      </c>
      <c r="DF84" s="40">
        <f t="shared" si="86"/>
        <v>0</v>
      </c>
      <c r="DG84" s="40">
        <f t="shared" si="86"/>
        <v>0</v>
      </c>
    </row>
    <row r="85" spans="1:111" s="43" customFormat="1" ht="64.5" customHeight="1" x14ac:dyDescent="0.25">
      <c r="A85" s="165"/>
      <c r="B85" s="153"/>
      <c r="C85" s="54" t="s">
        <v>232</v>
      </c>
      <c r="D85" s="11" t="s">
        <v>233</v>
      </c>
      <c r="E85" s="137">
        <v>520</v>
      </c>
      <c r="F85" s="53" t="s">
        <v>80</v>
      </c>
      <c r="G85" s="14">
        <f t="shared" si="84"/>
        <v>6000000</v>
      </c>
      <c r="H85" s="40"/>
      <c r="I85" s="19"/>
      <c r="J85" s="19"/>
      <c r="K85" s="19"/>
      <c r="L85" s="42">
        <v>6000000</v>
      </c>
      <c r="M85" s="19"/>
      <c r="N85" s="19"/>
      <c r="O85" s="19"/>
      <c r="P85" s="19"/>
      <c r="Q85" s="19"/>
      <c r="R85" s="19"/>
      <c r="S85" s="19"/>
      <c r="T85" s="34"/>
      <c r="U85" s="40"/>
      <c r="V85" s="40"/>
      <c r="W85" s="40"/>
      <c r="X85" s="40"/>
      <c r="Y85" s="40"/>
      <c r="Z85" s="40"/>
      <c r="AB85" s="44">
        <f t="shared" si="75"/>
        <v>0</v>
      </c>
      <c r="AC85" s="14">
        <f t="shared" si="74"/>
        <v>0</v>
      </c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4">
        <f t="shared" si="76"/>
        <v>1</v>
      </c>
      <c r="AX85" s="14">
        <f t="shared" si="65"/>
        <v>6000000</v>
      </c>
      <c r="AY85" s="14">
        <f t="shared" si="38"/>
        <v>0</v>
      </c>
      <c r="AZ85" s="40">
        <f t="shared" si="66"/>
        <v>0</v>
      </c>
      <c r="BA85" s="40">
        <f t="shared" si="66"/>
        <v>0</v>
      </c>
      <c r="BB85" s="14">
        <f t="shared" si="66"/>
        <v>0</v>
      </c>
      <c r="BC85" s="40">
        <f t="shared" si="79"/>
        <v>6000000</v>
      </c>
      <c r="BD85" s="40">
        <f t="shared" si="79"/>
        <v>0</v>
      </c>
      <c r="BE85" s="14">
        <f t="shared" si="79"/>
        <v>0</v>
      </c>
      <c r="BF85" s="40">
        <f t="shared" si="79"/>
        <v>0</v>
      </c>
      <c r="BG85" s="40">
        <f t="shared" si="79"/>
        <v>0</v>
      </c>
      <c r="BH85" s="14">
        <f t="shared" si="79"/>
        <v>0</v>
      </c>
      <c r="BI85" s="40">
        <f t="shared" si="79"/>
        <v>0</v>
      </c>
      <c r="BJ85" s="40">
        <f t="shared" si="79"/>
        <v>0</v>
      </c>
      <c r="BK85" s="40">
        <f t="shared" si="79"/>
        <v>0</v>
      </c>
      <c r="BL85" s="40">
        <f t="shared" si="79"/>
        <v>0</v>
      </c>
      <c r="BM85" s="40">
        <f t="shared" si="79"/>
        <v>0</v>
      </c>
      <c r="BN85" s="40">
        <f t="shared" si="79"/>
        <v>0</v>
      </c>
      <c r="BO85" s="40">
        <f>+X85-AT85</f>
        <v>0</v>
      </c>
      <c r="BP85" s="14">
        <f t="shared" si="82"/>
        <v>0</v>
      </c>
      <c r="BQ85" s="40">
        <f t="shared" si="69"/>
        <v>0</v>
      </c>
      <c r="BR85" s="44">
        <f t="shared" si="77"/>
        <v>0</v>
      </c>
      <c r="BS85" s="14">
        <f t="shared" si="78"/>
        <v>0</v>
      </c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4">
        <f t="shared" si="70"/>
        <v>1</v>
      </c>
      <c r="CN85" s="14">
        <f t="shared" si="39"/>
        <v>6000000</v>
      </c>
      <c r="CO85" s="14">
        <f t="shared" si="60"/>
        <v>0</v>
      </c>
      <c r="CP85" s="14">
        <f t="shared" si="60"/>
        <v>0</v>
      </c>
      <c r="CQ85" s="40">
        <f t="shared" si="60"/>
        <v>0</v>
      </c>
      <c r="CR85" s="14">
        <f t="shared" si="60"/>
        <v>0</v>
      </c>
      <c r="CS85" s="40">
        <f t="shared" si="60"/>
        <v>6000000</v>
      </c>
      <c r="CT85" s="40">
        <f t="shared" si="60"/>
        <v>0</v>
      </c>
      <c r="CU85" s="14">
        <f t="shared" si="60"/>
        <v>0</v>
      </c>
      <c r="CV85" s="40">
        <f t="shared" si="85"/>
        <v>0</v>
      </c>
      <c r="CW85" s="40">
        <f t="shared" si="85"/>
        <v>0</v>
      </c>
      <c r="CX85" s="14">
        <f t="shared" si="85"/>
        <v>0</v>
      </c>
      <c r="CY85" s="40">
        <f t="shared" si="72"/>
        <v>0</v>
      </c>
      <c r="CZ85" s="40">
        <f t="shared" si="72"/>
        <v>0</v>
      </c>
      <c r="DA85" s="40">
        <f t="shared" si="72"/>
        <v>0</v>
      </c>
      <c r="DB85" s="40">
        <f t="shared" si="72"/>
        <v>0</v>
      </c>
      <c r="DC85" s="40">
        <f t="shared" si="72"/>
        <v>0</v>
      </c>
      <c r="DD85" s="40">
        <f t="shared" si="72"/>
        <v>0</v>
      </c>
      <c r="DE85" s="40">
        <f t="shared" si="72"/>
        <v>0</v>
      </c>
      <c r="DF85" s="40">
        <f t="shared" si="72"/>
        <v>0</v>
      </c>
      <c r="DG85" s="40">
        <f t="shared" si="72"/>
        <v>0</v>
      </c>
    </row>
    <row r="86" spans="1:111" ht="33" customHeight="1" x14ac:dyDescent="0.25">
      <c r="A86" s="165"/>
      <c r="B86" s="151" t="s">
        <v>234</v>
      </c>
      <c r="C86" s="10" t="s">
        <v>235</v>
      </c>
      <c r="D86" s="11" t="s">
        <v>236</v>
      </c>
      <c r="E86" s="12">
        <v>520</v>
      </c>
      <c r="F86" s="53" t="s">
        <v>80</v>
      </c>
      <c r="G86" s="14">
        <f t="shared" si="84"/>
        <v>33106800</v>
      </c>
      <c r="H86" s="14"/>
      <c r="I86" s="23"/>
      <c r="J86" s="14"/>
      <c r="K86" s="14"/>
      <c r="L86" s="42">
        <v>33106800</v>
      </c>
      <c r="M86" s="23"/>
      <c r="N86" s="23"/>
      <c r="O86" s="23"/>
      <c r="P86" s="23"/>
      <c r="Q86" s="23"/>
      <c r="R86" s="19"/>
      <c r="S86" s="23"/>
      <c r="T86" s="34"/>
      <c r="U86" s="14"/>
      <c r="V86" s="14"/>
      <c r="W86" s="14"/>
      <c r="X86" s="14"/>
      <c r="Y86" s="14"/>
      <c r="Z86" s="14"/>
      <c r="AA86" s="43"/>
      <c r="AB86" s="16">
        <f t="shared" si="75"/>
        <v>1</v>
      </c>
      <c r="AC86" s="14">
        <f t="shared" si="74"/>
        <v>33106800</v>
      </c>
      <c r="AD86" s="14"/>
      <c r="AE86" s="14"/>
      <c r="AF86" s="14"/>
      <c r="AG86" s="14"/>
      <c r="AH86" s="14">
        <f>+'[2]ENERO 2016'!$O$848</f>
        <v>33106800</v>
      </c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6">
        <f t="shared" si="76"/>
        <v>0</v>
      </c>
      <c r="AX86" s="14">
        <f t="shared" si="65"/>
        <v>0</v>
      </c>
      <c r="AY86" s="14">
        <f t="shared" si="38"/>
        <v>0</v>
      </c>
      <c r="AZ86" s="14">
        <f t="shared" si="66"/>
        <v>0</v>
      </c>
      <c r="BA86" s="14">
        <f t="shared" si="66"/>
        <v>0</v>
      </c>
      <c r="BB86" s="14">
        <f t="shared" si="66"/>
        <v>0</v>
      </c>
      <c r="BC86" s="14">
        <f t="shared" si="79"/>
        <v>0</v>
      </c>
      <c r="BD86" s="14">
        <f t="shared" si="79"/>
        <v>0</v>
      </c>
      <c r="BE86" s="14">
        <f t="shared" si="79"/>
        <v>0</v>
      </c>
      <c r="BF86" s="40">
        <f t="shared" si="79"/>
        <v>0</v>
      </c>
      <c r="BG86" s="14">
        <f t="shared" si="79"/>
        <v>0</v>
      </c>
      <c r="BH86" s="14">
        <f t="shared" si="79"/>
        <v>0</v>
      </c>
      <c r="BI86" s="14">
        <f t="shared" si="79"/>
        <v>0</v>
      </c>
      <c r="BJ86" s="14">
        <f t="shared" si="79"/>
        <v>0</v>
      </c>
      <c r="BK86" s="14">
        <f t="shared" si="79"/>
        <v>0</v>
      </c>
      <c r="BL86" s="14">
        <f t="shared" si="79"/>
        <v>0</v>
      </c>
      <c r="BM86" s="14">
        <f t="shared" si="79"/>
        <v>0</v>
      </c>
      <c r="BN86" s="14">
        <f t="shared" si="79"/>
        <v>0</v>
      </c>
      <c r="BO86" s="14"/>
      <c r="BP86" s="14">
        <f t="shared" si="82"/>
        <v>0</v>
      </c>
      <c r="BQ86" s="14">
        <f t="shared" si="69"/>
        <v>0</v>
      </c>
      <c r="BR86" s="16">
        <f t="shared" si="77"/>
        <v>0.98871023475539765</v>
      </c>
      <c r="BS86" s="14">
        <f t="shared" si="78"/>
        <v>32733032</v>
      </c>
      <c r="BT86" s="14"/>
      <c r="BU86" s="14"/>
      <c r="BV86" s="14"/>
      <c r="BW86" s="14"/>
      <c r="BX86" s="14">
        <f>+'[4]MARZO 2016 ULTIMO'!$H$1309</f>
        <v>32733032</v>
      </c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44">
        <f t="shared" si="70"/>
        <v>1.1289765244602346E-2</v>
      </c>
      <c r="CN86" s="14">
        <f t="shared" si="39"/>
        <v>373768</v>
      </c>
      <c r="CO86" s="14">
        <f t="shared" si="60"/>
        <v>0</v>
      </c>
      <c r="CP86" s="14">
        <f t="shared" si="60"/>
        <v>0</v>
      </c>
      <c r="CQ86" s="40">
        <f t="shared" si="60"/>
        <v>0</v>
      </c>
      <c r="CR86" s="14">
        <f t="shared" si="60"/>
        <v>0</v>
      </c>
      <c r="CS86" s="14">
        <f t="shared" si="60"/>
        <v>373768</v>
      </c>
      <c r="CT86" s="40">
        <f t="shared" si="60"/>
        <v>0</v>
      </c>
      <c r="CU86" s="14">
        <f t="shared" si="60"/>
        <v>0</v>
      </c>
      <c r="CV86" s="40">
        <f t="shared" si="85"/>
        <v>0</v>
      </c>
      <c r="CW86" s="40">
        <f t="shared" si="85"/>
        <v>0</v>
      </c>
      <c r="CX86" s="14">
        <f t="shared" si="85"/>
        <v>0</v>
      </c>
      <c r="CY86" s="40">
        <f t="shared" si="72"/>
        <v>0</v>
      </c>
      <c r="CZ86" s="14">
        <f t="shared" si="72"/>
        <v>0</v>
      </c>
      <c r="DA86" s="14">
        <f t="shared" si="72"/>
        <v>0</v>
      </c>
      <c r="DB86" s="14">
        <f t="shared" ref="DB86:DE88" si="87">+U86-CG86</f>
        <v>0</v>
      </c>
      <c r="DC86" s="14">
        <f t="shared" si="87"/>
        <v>0</v>
      </c>
      <c r="DD86" s="14">
        <f t="shared" si="87"/>
        <v>0</v>
      </c>
      <c r="DE86" s="14">
        <f t="shared" si="87"/>
        <v>0</v>
      </c>
      <c r="DF86" s="40">
        <f>Y86-CK86</f>
        <v>0</v>
      </c>
      <c r="DG86" s="14">
        <f>+Z86-CL86</f>
        <v>0</v>
      </c>
    </row>
    <row r="87" spans="1:111" ht="27.75" customHeight="1" x14ac:dyDescent="0.25">
      <c r="A87" s="165"/>
      <c r="B87" s="152"/>
      <c r="C87" s="10" t="s">
        <v>237</v>
      </c>
      <c r="D87" s="11" t="s">
        <v>238</v>
      </c>
      <c r="E87" s="12">
        <v>520</v>
      </c>
      <c r="F87" s="53" t="s">
        <v>80</v>
      </c>
      <c r="G87" s="14">
        <f t="shared" si="84"/>
        <v>15184000</v>
      </c>
      <c r="H87" s="14"/>
      <c r="I87" s="23"/>
      <c r="J87" s="14"/>
      <c r="K87" s="14"/>
      <c r="L87" s="42">
        <v>15184000</v>
      </c>
      <c r="M87" s="23"/>
      <c r="N87" s="23"/>
      <c r="O87" s="23"/>
      <c r="P87" s="23"/>
      <c r="Q87" s="23"/>
      <c r="R87" s="19"/>
      <c r="S87" s="23"/>
      <c r="T87" s="34"/>
      <c r="U87" s="14"/>
      <c r="V87" s="14"/>
      <c r="W87" s="14"/>
      <c r="X87" s="14"/>
      <c r="Y87" s="14"/>
      <c r="Z87" s="14"/>
      <c r="AA87" s="43"/>
      <c r="AB87" s="16">
        <f t="shared" si="75"/>
        <v>1</v>
      </c>
      <c r="AC87" s="14">
        <f t="shared" si="74"/>
        <v>15184000</v>
      </c>
      <c r="AD87" s="14"/>
      <c r="AE87" s="14"/>
      <c r="AF87" s="14"/>
      <c r="AG87" s="14"/>
      <c r="AH87" s="14">
        <f>+'[2]ENERO 2016'!$O$854</f>
        <v>15184000</v>
      </c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6">
        <f t="shared" si="76"/>
        <v>0</v>
      </c>
      <c r="AX87" s="14">
        <f t="shared" si="65"/>
        <v>0</v>
      </c>
      <c r="AY87" s="14">
        <f t="shared" ref="AY87:AY90" si="88">+H87</f>
        <v>0</v>
      </c>
      <c r="AZ87" s="14">
        <f t="shared" si="66"/>
        <v>0</v>
      </c>
      <c r="BA87" s="14">
        <f t="shared" si="66"/>
        <v>0</v>
      </c>
      <c r="BB87" s="14">
        <f t="shared" si="66"/>
        <v>0</v>
      </c>
      <c r="BC87" s="14">
        <f t="shared" ref="BC87:BN90" si="89">+L87-AH87</f>
        <v>0</v>
      </c>
      <c r="BD87" s="14">
        <f t="shared" si="89"/>
        <v>0</v>
      </c>
      <c r="BE87" s="14">
        <f t="shared" si="89"/>
        <v>0</v>
      </c>
      <c r="BF87" s="40">
        <f t="shared" si="89"/>
        <v>0</v>
      </c>
      <c r="BG87" s="14">
        <f t="shared" si="89"/>
        <v>0</v>
      </c>
      <c r="BH87" s="14">
        <f t="shared" si="89"/>
        <v>0</v>
      </c>
      <c r="BI87" s="14">
        <f t="shared" si="89"/>
        <v>0</v>
      </c>
      <c r="BJ87" s="14">
        <f t="shared" si="89"/>
        <v>0</v>
      </c>
      <c r="BK87" s="14">
        <f t="shared" si="89"/>
        <v>0</v>
      </c>
      <c r="BL87" s="14">
        <f t="shared" si="89"/>
        <v>0</v>
      </c>
      <c r="BM87" s="14">
        <f t="shared" si="89"/>
        <v>0</v>
      </c>
      <c r="BN87" s="14">
        <f t="shared" si="89"/>
        <v>0</v>
      </c>
      <c r="BO87" s="14"/>
      <c r="BP87" s="14">
        <f t="shared" si="82"/>
        <v>0</v>
      </c>
      <c r="BQ87" s="14">
        <f t="shared" si="69"/>
        <v>0</v>
      </c>
      <c r="BR87" s="16">
        <f t="shared" si="77"/>
        <v>0</v>
      </c>
      <c r="BS87" s="14">
        <f t="shared" si="78"/>
        <v>0</v>
      </c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44">
        <f t="shared" si="70"/>
        <v>1</v>
      </c>
      <c r="CN87" s="14">
        <f t="shared" ref="CN87:CN89" si="90">SUM(CO87:DG87)</f>
        <v>15184000</v>
      </c>
      <c r="CO87" s="14">
        <f t="shared" si="60"/>
        <v>0</v>
      </c>
      <c r="CP87" s="14">
        <f t="shared" si="60"/>
        <v>0</v>
      </c>
      <c r="CQ87" s="40">
        <f t="shared" si="60"/>
        <v>0</v>
      </c>
      <c r="CR87" s="14">
        <f t="shared" si="60"/>
        <v>0</v>
      </c>
      <c r="CS87" s="14">
        <f t="shared" si="60"/>
        <v>15184000</v>
      </c>
      <c r="CT87" s="40">
        <f t="shared" si="60"/>
        <v>0</v>
      </c>
      <c r="CU87" s="14">
        <f t="shared" si="60"/>
        <v>0</v>
      </c>
      <c r="CV87" s="40">
        <f t="shared" si="85"/>
        <v>0</v>
      </c>
      <c r="CW87" s="40">
        <f t="shared" si="85"/>
        <v>0</v>
      </c>
      <c r="CX87" s="14">
        <f t="shared" si="85"/>
        <v>0</v>
      </c>
      <c r="CY87" s="40">
        <f t="shared" si="72"/>
        <v>0</v>
      </c>
      <c r="CZ87" s="14">
        <f t="shared" si="72"/>
        <v>0</v>
      </c>
      <c r="DA87" s="14">
        <f t="shared" si="72"/>
        <v>0</v>
      </c>
      <c r="DB87" s="14">
        <f t="shared" si="87"/>
        <v>0</v>
      </c>
      <c r="DC87" s="14">
        <f t="shared" si="87"/>
        <v>0</v>
      </c>
      <c r="DD87" s="14">
        <f t="shared" si="87"/>
        <v>0</v>
      </c>
      <c r="DE87" s="14">
        <f t="shared" si="87"/>
        <v>0</v>
      </c>
      <c r="DF87" s="40">
        <f>Y87-CK87</f>
        <v>0</v>
      </c>
      <c r="DG87" s="14">
        <f>+Z87-CL87</f>
        <v>0</v>
      </c>
    </row>
    <row r="88" spans="1:111" ht="49.5" customHeight="1" x14ac:dyDescent="0.25">
      <c r="A88" s="165"/>
      <c r="B88" s="152"/>
      <c r="C88" s="10" t="s">
        <v>239</v>
      </c>
      <c r="D88" s="11" t="s">
        <v>240</v>
      </c>
      <c r="E88" s="12">
        <v>520</v>
      </c>
      <c r="F88" s="53" t="s">
        <v>80</v>
      </c>
      <c r="G88" s="14">
        <f t="shared" si="84"/>
        <v>16000000</v>
      </c>
      <c r="H88" s="14"/>
      <c r="I88" s="23"/>
      <c r="J88" s="23"/>
      <c r="K88" s="23"/>
      <c r="L88" s="42">
        <v>16000000</v>
      </c>
      <c r="M88" s="23"/>
      <c r="N88" s="23"/>
      <c r="O88" s="23"/>
      <c r="P88" s="23"/>
      <c r="Q88" s="23"/>
      <c r="R88" s="19"/>
      <c r="S88" s="23"/>
      <c r="T88" s="42"/>
      <c r="U88" s="14"/>
      <c r="V88" s="14"/>
      <c r="W88" s="14"/>
      <c r="X88" s="14"/>
      <c r="Y88" s="14"/>
      <c r="Z88" s="14"/>
      <c r="AA88" s="43"/>
      <c r="AB88" s="16">
        <f t="shared" si="75"/>
        <v>0</v>
      </c>
      <c r="AC88" s="14">
        <f t="shared" si="74"/>
        <v>0</v>
      </c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6">
        <f t="shared" si="76"/>
        <v>1</v>
      </c>
      <c r="AX88" s="14">
        <f t="shared" si="65"/>
        <v>16000000</v>
      </c>
      <c r="AY88" s="14">
        <f t="shared" si="88"/>
        <v>0</v>
      </c>
      <c r="AZ88" s="14">
        <f t="shared" si="66"/>
        <v>0</v>
      </c>
      <c r="BA88" s="14">
        <f t="shared" si="66"/>
        <v>0</v>
      </c>
      <c r="BB88" s="14">
        <f t="shared" si="66"/>
        <v>0</v>
      </c>
      <c r="BC88" s="14">
        <f t="shared" si="89"/>
        <v>16000000</v>
      </c>
      <c r="BD88" s="14">
        <f t="shared" si="89"/>
        <v>0</v>
      </c>
      <c r="BE88" s="14">
        <f t="shared" si="89"/>
        <v>0</v>
      </c>
      <c r="BF88" s="40">
        <f t="shared" si="89"/>
        <v>0</v>
      </c>
      <c r="BG88" s="14">
        <f t="shared" si="89"/>
        <v>0</v>
      </c>
      <c r="BH88" s="14">
        <f t="shared" si="89"/>
        <v>0</v>
      </c>
      <c r="BI88" s="14">
        <f t="shared" si="89"/>
        <v>0</v>
      </c>
      <c r="BJ88" s="14">
        <f t="shared" si="89"/>
        <v>0</v>
      </c>
      <c r="BK88" s="14">
        <f t="shared" si="89"/>
        <v>0</v>
      </c>
      <c r="BL88" s="14">
        <f t="shared" si="89"/>
        <v>0</v>
      </c>
      <c r="BM88" s="14">
        <f t="shared" si="89"/>
        <v>0</v>
      </c>
      <c r="BN88" s="14">
        <f t="shared" si="89"/>
        <v>0</v>
      </c>
      <c r="BO88" s="14"/>
      <c r="BP88" s="14">
        <f t="shared" si="82"/>
        <v>0</v>
      </c>
      <c r="BQ88" s="14">
        <f t="shared" si="69"/>
        <v>0</v>
      </c>
      <c r="BR88" s="16">
        <f t="shared" si="77"/>
        <v>0</v>
      </c>
      <c r="BS88" s="14">
        <f t="shared" si="78"/>
        <v>0</v>
      </c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44">
        <f t="shared" si="70"/>
        <v>1</v>
      </c>
      <c r="CN88" s="14">
        <f t="shared" si="90"/>
        <v>16000000</v>
      </c>
      <c r="CO88" s="14">
        <f t="shared" si="60"/>
        <v>0</v>
      </c>
      <c r="CP88" s="14">
        <f t="shared" si="60"/>
        <v>0</v>
      </c>
      <c r="CQ88" s="40">
        <f t="shared" si="60"/>
        <v>0</v>
      </c>
      <c r="CR88" s="14">
        <f t="shared" si="60"/>
        <v>0</v>
      </c>
      <c r="CS88" s="14">
        <f t="shared" si="60"/>
        <v>16000000</v>
      </c>
      <c r="CT88" s="40">
        <f t="shared" si="60"/>
        <v>0</v>
      </c>
      <c r="CU88" s="14">
        <f t="shared" si="60"/>
        <v>0</v>
      </c>
      <c r="CV88" s="40">
        <f t="shared" si="85"/>
        <v>0</v>
      </c>
      <c r="CW88" s="40">
        <f t="shared" si="85"/>
        <v>0</v>
      </c>
      <c r="CX88" s="14">
        <f t="shared" si="85"/>
        <v>0</v>
      </c>
      <c r="CY88" s="40">
        <f t="shared" si="72"/>
        <v>0</v>
      </c>
      <c r="CZ88" s="14">
        <f t="shared" si="72"/>
        <v>0</v>
      </c>
      <c r="DA88" s="14">
        <f t="shared" si="72"/>
        <v>0</v>
      </c>
      <c r="DB88" s="14">
        <f t="shared" si="87"/>
        <v>0</v>
      </c>
      <c r="DC88" s="14">
        <f t="shared" si="87"/>
        <v>0</v>
      </c>
      <c r="DD88" s="14">
        <f t="shared" si="87"/>
        <v>0</v>
      </c>
      <c r="DE88" s="14">
        <f t="shared" si="87"/>
        <v>0</v>
      </c>
      <c r="DF88" s="40">
        <f>Y88-CK88</f>
        <v>0</v>
      </c>
      <c r="DG88" s="14">
        <f>+Z88-CL88</f>
        <v>0</v>
      </c>
    </row>
    <row r="89" spans="1:111" ht="32.25" customHeight="1" x14ac:dyDescent="0.25">
      <c r="A89" s="165"/>
      <c r="B89" s="152"/>
      <c r="C89" s="55" t="s">
        <v>241</v>
      </c>
      <c r="D89" s="11" t="s">
        <v>242</v>
      </c>
      <c r="E89" s="12">
        <v>520</v>
      </c>
      <c r="F89" s="53" t="s">
        <v>80</v>
      </c>
      <c r="G89" s="14">
        <f t="shared" si="84"/>
        <v>300709200</v>
      </c>
      <c r="H89" s="56"/>
      <c r="I89" s="57"/>
      <c r="J89" s="57"/>
      <c r="K89" s="57"/>
      <c r="L89" s="42">
        <v>35709200</v>
      </c>
      <c r="M89" s="57"/>
      <c r="N89" s="57"/>
      <c r="O89" s="57"/>
      <c r="P89" s="57"/>
      <c r="Q89" s="57"/>
      <c r="R89" s="58"/>
      <c r="S89" s="57"/>
      <c r="T89" s="42">
        <v>265000000</v>
      </c>
      <c r="U89" s="56"/>
      <c r="V89" s="56"/>
      <c r="W89" s="56"/>
      <c r="X89" s="56"/>
      <c r="Y89" s="56"/>
      <c r="Z89" s="56"/>
      <c r="AA89" s="43"/>
      <c r="AB89" s="16">
        <f t="shared" si="75"/>
        <v>1</v>
      </c>
      <c r="AC89" s="14">
        <f t="shared" si="74"/>
        <v>300709200</v>
      </c>
      <c r="AD89" s="56"/>
      <c r="AE89" s="56"/>
      <c r="AF89" s="56"/>
      <c r="AG89" s="56"/>
      <c r="AH89" s="56">
        <f>+'[2]ENERO 2016'!$O$864</f>
        <v>35709200</v>
      </c>
      <c r="AI89" s="56"/>
      <c r="AJ89" s="56"/>
      <c r="AK89" s="56"/>
      <c r="AL89" s="56"/>
      <c r="AM89" s="56"/>
      <c r="AN89" s="56"/>
      <c r="AO89" s="56"/>
      <c r="AP89" s="56">
        <f>+'[2]ENERO 2016'!$W$864</f>
        <v>265000000</v>
      </c>
      <c r="AQ89" s="56"/>
      <c r="AR89" s="56"/>
      <c r="AS89" s="56"/>
      <c r="AT89" s="56"/>
      <c r="AU89" s="56"/>
      <c r="AV89" s="56"/>
      <c r="AW89" s="16">
        <f t="shared" si="76"/>
        <v>0</v>
      </c>
      <c r="AX89" s="14">
        <f t="shared" si="65"/>
        <v>0</v>
      </c>
      <c r="AY89" s="14">
        <f t="shared" si="88"/>
        <v>0</v>
      </c>
      <c r="AZ89" s="14">
        <f t="shared" si="66"/>
        <v>0</v>
      </c>
      <c r="BA89" s="14">
        <f t="shared" si="66"/>
        <v>0</v>
      </c>
      <c r="BB89" s="14">
        <f t="shared" si="66"/>
        <v>0</v>
      </c>
      <c r="BC89" s="14">
        <f t="shared" si="89"/>
        <v>0</v>
      </c>
      <c r="BD89" s="14">
        <f t="shared" si="89"/>
        <v>0</v>
      </c>
      <c r="BE89" s="14">
        <f t="shared" si="89"/>
        <v>0</v>
      </c>
      <c r="BF89" s="40">
        <f t="shared" si="89"/>
        <v>0</v>
      </c>
      <c r="BG89" s="14">
        <f t="shared" si="89"/>
        <v>0</v>
      </c>
      <c r="BH89" s="14">
        <f t="shared" si="89"/>
        <v>0</v>
      </c>
      <c r="BI89" s="14">
        <f t="shared" si="89"/>
        <v>0</v>
      </c>
      <c r="BJ89" s="14">
        <f t="shared" si="89"/>
        <v>0</v>
      </c>
      <c r="BK89" s="14">
        <f t="shared" si="89"/>
        <v>0</v>
      </c>
      <c r="BL89" s="14">
        <f t="shared" si="89"/>
        <v>0</v>
      </c>
      <c r="BM89" s="14">
        <f t="shared" si="89"/>
        <v>0</v>
      </c>
      <c r="BN89" s="14">
        <f t="shared" si="89"/>
        <v>0</v>
      </c>
      <c r="BO89" s="14">
        <f>+X89-AT89</f>
        <v>0</v>
      </c>
      <c r="BP89" s="14">
        <f t="shared" si="82"/>
        <v>0</v>
      </c>
      <c r="BQ89" s="14">
        <f t="shared" si="69"/>
        <v>0</v>
      </c>
      <c r="BR89" s="16">
        <f t="shared" si="77"/>
        <v>0.49712438462142161</v>
      </c>
      <c r="BS89" s="14">
        <f t="shared" si="78"/>
        <v>149489876</v>
      </c>
      <c r="BT89" s="56"/>
      <c r="BU89" s="56"/>
      <c r="BV89" s="56"/>
      <c r="BW89" s="56"/>
      <c r="BX89" s="56">
        <f>+'[2]ENERO 2016'!$H$865</f>
        <v>33050686</v>
      </c>
      <c r="BY89" s="56"/>
      <c r="BZ89" s="56"/>
      <c r="CA89" s="56"/>
      <c r="CB89" s="56"/>
      <c r="CC89" s="56"/>
      <c r="CD89" s="56"/>
      <c r="CE89" s="56"/>
      <c r="CF89" s="56">
        <f>+'[4]MARZO 2016 ULTIMO'!$H$1328-BX89</f>
        <v>116439190</v>
      </c>
      <c r="CG89" s="56"/>
      <c r="CH89" s="56"/>
      <c r="CI89" s="56"/>
      <c r="CJ89" s="56"/>
      <c r="CK89" s="56"/>
      <c r="CL89" s="56"/>
      <c r="CM89" s="44">
        <f t="shared" si="70"/>
        <v>0.50287561537857839</v>
      </c>
      <c r="CN89" s="14">
        <f t="shared" si="90"/>
        <v>151219324</v>
      </c>
      <c r="CO89" s="14">
        <f t="shared" si="60"/>
        <v>0</v>
      </c>
      <c r="CP89" s="14">
        <f t="shared" si="60"/>
        <v>0</v>
      </c>
      <c r="CQ89" s="40">
        <f t="shared" si="60"/>
        <v>0</v>
      </c>
      <c r="CR89" s="14">
        <f t="shared" si="60"/>
        <v>0</v>
      </c>
      <c r="CS89" s="14">
        <f t="shared" si="60"/>
        <v>2658514</v>
      </c>
      <c r="CT89" s="40">
        <f t="shared" si="60"/>
        <v>0</v>
      </c>
      <c r="CU89" s="14">
        <f t="shared" si="60"/>
        <v>0</v>
      </c>
      <c r="CV89" s="40">
        <f t="shared" si="85"/>
        <v>0</v>
      </c>
      <c r="CW89" s="40">
        <f t="shared" si="85"/>
        <v>0</v>
      </c>
      <c r="CX89" s="14">
        <f t="shared" si="85"/>
        <v>0</v>
      </c>
      <c r="CY89" s="40">
        <f t="shared" si="72"/>
        <v>0</v>
      </c>
      <c r="CZ89" s="40">
        <f t="shared" si="72"/>
        <v>0</v>
      </c>
      <c r="DA89" s="40">
        <f t="shared" si="72"/>
        <v>148560810</v>
      </c>
      <c r="DB89" s="40">
        <f>U89-CG89</f>
        <v>0</v>
      </c>
      <c r="DC89" s="40">
        <f>V89-CH89</f>
        <v>0</v>
      </c>
      <c r="DD89" s="40">
        <f>W89-CI89</f>
        <v>0</v>
      </c>
      <c r="DE89" s="40">
        <f>X89-CJ89</f>
        <v>0</v>
      </c>
      <c r="DF89" s="40">
        <f>Y89-CK89</f>
        <v>0</v>
      </c>
      <c r="DG89" s="40">
        <f>Z89-CL89</f>
        <v>0</v>
      </c>
    </row>
    <row r="90" spans="1:111" ht="45" customHeight="1" x14ac:dyDescent="0.25">
      <c r="A90" s="169"/>
      <c r="B90" s="153"/>
      <c r="C90" s="10" t="s">
        <v>243</v>
      </c>
      <c r="D90" s="11" t="s">
        <v>244</v>
      </c>
      <c r="E90" s="12">
        <v>520</v>
      </c>
      <c r="F90" s="13" t="s">
        <v>245</v>
      </c>
      <c r="G90" s="14">
        <f t="shared" si="84"/>
        <v>31599846</v>
      </c>
      <c r="H90" s="56"/>
      <c r="I90" s="57"/>
      <c r="J90" s="57"/>
      <c r="K90" s="57"/>
      <c r="L90" s="57"/>
      <c r="M90" s="57"/>
      <c r="N90" s="57"/>
      <c r="O90" s="57"/>
      <c r="P90" s="57"/>
      <c r="Q90" s="57"/>
      <c r="R90" s="58"/>
      <c r="S90" s="57"/>
      <c r="T90" s="42"/>
      <c r="U90" s="56"/>
      <c r="V90" s="56"/>
      <c r="W90" s="56"/>
      <c r="X90" s="56"/>
      <c r="Y90" s="56"/>
      <c r="Z90" s="56">
        <f>26599846+5000000</f>
        <v>31599846</v>
      </c>
      <c r="AA90" s="43"/>
      <c r="AB90" s="16">
        <f t="shared" si="75"/>
        <v>0</v>
      </c>
      <c r="AC90" s="14">
        <f t="shared" si="74"/>
        <v>0</v>
      </c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16">
        <f t="shared" si="76"/>
        <v>1</v>
      </c>
      <c r="AX90" s="14">
        <f t="shared" si="65"/>
        <v>31599846</v>
      </c>
      <c r="AY90" s="14">
        <f t="shared" si="88"/>
        <v>0</v>
      </c>
      <c r="AZ90" s="14">
        <f t="shared" si="66"/>
        <v>0</v>
      </c>
      <c r="BA90" s="14">
        <f t="shared" si="66"/>
        <v>0</v>
      </c>
      <c r="BB90" s="14">
        <f t="shared" si="66"/>
        <v>0</v>
      </c>
      <c r="BC90" s="14">
        <f t="shared" si="89"/>
        <v>0</v>
      </c>
      <c r="BD90" s="14">
        <f t="shared" si="89"/>
        <v>0</v>
      </c>
      <c r="BE90" s="14">
        <f t="shared" si="89"/>
        <v>0</v>
      </c>
      <c r="BF90" s="40">
        <f t="shared" si="89"/>
        <v>0</v>
      </c>
      <c r="BG90" s="14">
        <f t="shared" si="89"/>
        <v>0</v>
      </c>
      <c r="BH90" s="14">
        <f t="shared" si="89"/>
        <v>0</v>
      </c>
      <c r="BI90" s="14">
        <f t="shared" si="89"/>
        <v>0</v>
      </c>
      <c r="BJ90" s="14">
        <f t="shared" si="89"/>
        <v>0</v>
      </c>
      <c r="BK90" s="14">
        <f t="shared" si="89"/>
        <v>0</v>
      </c>
      <c r="BL90" s="14">
        <f t="shared" si="89"/>
        <v>0</v>
      </c>
      <c r="BM90" s="14">
        <f t="shared" si="89"/>
        <v>0</v>
      </c>
      <c r="BN90" s="14">
        <f t="shared" si="89"/>
        <v>0</v>
      </c>
      <c r="BO90" s="14">
        <f>+X90-AT90</f>
        <v>0</v>
      </c>
      <c r="BP90" s="14">
        <f t="shared" si="82"/>
        <v>0</v>
      </c>
      <c r="BQ90" s="14">
        <f t="shared" si="69"/>
        <v>31599846</v>
      </c>
      <c r="BR90" s="16">
        <f t="shared" si="77"/>
        <v>0</v>
      </c>
      <c r="BS90" s="14">
        <f t="shared" si="78"/>
        <v>0</v>
      </c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44">
        <f t="shared" si="70"/>
        <v>1</v>
      </c>
      <c r="CN90" s="14">
        <f>SUM(CO90:DG90)</f>
        <v>31599846</v>
      </c>
      <c r="CO90" s="14">
        <f t="shared" si="60"/>
        <v>0</v>
      </c>
      <c r="CP90" s="14">
        <f t="shared" si="60"/>
        <v>0</v>
      </c>
      <c r="CQ90" s="40">
        <f t="shared" si="60"/>
        <v>0</v>
      </c>
      <c r="CR90" s="14">
        <f t="shared" si="60"/>
        <v>0</v>
      </c>
      <c r="CS90" s="14">
        <f t="shared" si="60"/>
        <v>0</v>
      </c>
      <c r="CT90" s="40">
        <f t="shared" si="60"/>
        <v>0</v>
      </c>
      <c r="CU90" s="14">
        <f t="shared" si="60"/>
        <v>0</v>
      </c>
      <c r="CV90" s="40">
        <f t="shared" si="85"/>
        <v>0</v>
      </c>
      <c r="CW90" s="40">
        <f t="shared" si="85"/>
        <v>0</v>
      </c>
      <c r="CX90" s="14">
        <f t="shared" si="85"/>
        <v>0</v>
      </c>
      <c r="CY90" s="14">
        <f t="shared" si="85"/>
        <v>0</v>
      </c>
      <c r="CZ90" s="14">
        <f t="shared" si="85"/>
        <v>0</v>
      </c>
      <c r="DA90" s="14">
        <f t="shared" si="85"/>
        <v>0</v>
      </c>
      <c r="DB90" s="14">
        <f t="shared" si="85"/>
        <v>0</v>
      </c>
      <c r="DC90" s="14">
        <f t="shared" si="85"/>
        <v>0</v>
      </c>
      <c r="DD90" s="14">
        <f t="shared" si="85"/>
        <v>0</v>
      </c>
      <c r="DE90" s="14">
        <f t="shared" si="85"/>
        <v>0</v>
      </c>
      <c r="DF90" s="14">
        <f t="shared" si="85"/>
        <v>0</v>
      </c>
      <c r="DG90" s="14">
        <f t="shared" si="85"/>
        <v>31599846</v>
      </c>
    </row>
    <row r="91" spans="1:111" s="32" customFormat="1" ht="21" customHeight="1" thickBot="1" x14ac:dyDescent="0.3">
      <c r="A91" s="59"/>
      <c r="B91" s="170" t="s">
        <v>246</v>
      </c>
      <c r="C91" s="171"/>
      <c r="D91" s="171"/>
      <c r="E91" s="171"/>
      <c r="F91" s="172"/>
      <c r="G91" s="48">
        <f>SUM(G59:G90)</f>
        <v>1520328066</v>
      </c>
      <c r="H91" s="48">
        <f>SUM(H59:H90)</f>
        <v>0</v>
      </c>
      <c r="I91" s="48">
        <f>SUM(I59:I88)</f>
        <v>0</v>
      </c>
      <c r="J91" s="48">
        <f>SUM(J59:J88)</f>
        <v>0</v>
      </c>
      <c r="K91" s="48">
        <f>SUM(K59:K88)</f>
        <v>0</v>
      </c>
      <c r="L91" s="48">
        <f>SUM(L59:L90)</f>
        <v>520000000</v>
      </c>
      <c r="M91" s="48">
        <f t="shared" ref="M91:R91" si="91">SUM(M59:M88)</f>
        <v>50000000</v>
      </c>
      <c r="N91" s="48">
        <f t="shared" si="91"/>
        <v>0</v>
      </c>
      <c r="O91" s="48">
        <f t="shared" si="91"/>
        <v>0</v>
      </c>
      <c r="P91" s="48">
        <f t="shared" si="91"/>
        <v>0</v>
      </c>
      <c r="Q91" s="48">
        <f t="shared" si="91"/>
        <v>0</v>
      </c>
      <c r="R91" s="48">
        <f t="shared" si="91"/>
        <v>0</v>
      </c>
      <c r="S91" s="48">
        <f>SUM(S59:S90)</f>
        <v>200000000</v>
      </c>
      <c r="T91" s="48">
        <f>SUM(T59:T90)</f>
        <v>333901442</v>
      </c>
      <c r="U91" s="48">
        <f>SUM(U59:U88)</f>
        <v>0</v>
      </c>
      <c r="V91" s="48">
        <f>SUM(V59:V88)</f>
        <v>0</v>
      </c>
      <c r="W91" s="48">
        <f>SUM(W59:W88)</f>
        <v>0</v>
      </c>
      <c r="X91" s="48">
        <f>SUM(X59:X88)</f>
        <v>0</v>
      </c>
      <c r="Y91" s="48">
        <f>SUM(Y59:Y88)</f>
        <v>0</v>
      </c>
      <c r="Z91" s="48">
        <f>SUM(Z59:Z90)</f>
        <v>416426624</v>
      </c>
      <c r="AB91" s="28">
        <f t="shared" si="75"/>
        <v>0.55094749464422499</v>
      </c>
      <c r="AC91" s="48">
        <f>SUM(AC59:AC90)</f>
        <v>837620939</v>
      </c>
      <c r="AD91" s="48"/>
      <c r="AE91" s="48">
        <f t="shared" ref="AE91:AV91" si="92">SUM(AE59:AE90)</f>
        <v>0</v>
      </c>
      <c r="AF91" s="48">
        <f t="shared" si="92"/>
        <v>0</v>
      </c>
      <c r="AG91" s="48">
        <f t="shared" si="92"/>
        <v>0</v>
      </c>
      <c r="AH91" s="48">
        <f t="shared" si="92"/>
        <v>173605904</v>
      </c>
      <c r="AI91" s="48">
        <f t="shared" si="92"/>
        <v>16489194</v>
      </c>
      <c r="AJ91" s="48">
        <f t="shared" si="92"/>
        <v>0</v>
      </c>
      <c r="AK91" s="48">
        <f t="shared" si="92"/>
        <v>0</v>
      </c>
      <c r="AL91" s="48">
        <f t="shared" si="92"/>
        <v>0</v>
      </c>
      <c r="AM91" s="48">
        <f t="shared" si="92"/>
        <v>0</v>
      </c>
      <c r="AN91" s="48">
        <f t="shared" si="92"/>
        <v>0</v>
      </c>
      <c r="AO91" s="48">
        <f t="shared" si="92"/>
        <v>140671255</v>
      </c>
      <c r="AP91" s="48">
        <f t="shared" si="92"/>
        <v>278304124</v>
      </c>
      <c r="AQ91" s="48">
        <f t="shared" si="92"/>
        <v>0</v>
      </c>
      <c r="AR91" s="48">
        <f t="shared" si="92"/>
        <v>0</v>
      </c>
      <c r="AS91" s="48">
        <f t="shared" si="92"/>
        <v>0</v>
      </c>
      <c r="AT91" s="48">
        <f t="shared" si="92"/>
        <v>0</v>
      </c>
      <c r="AU91" s="48">
        <f t="shared" si="92"/>
        <v>0</v>
      </c>
      <c r="AV91" s="48">
        <f t="shared" si="92"/>
        <v>228550462</v>
      </c>
      <c r="AW91" s="28">
        <f>1-AB91</f>
        <v>0.44905250535577501</v>
      </c>
      <c r="AX91" s="48">
        <f>SUM(AX59:AX90)</f>
        <v>682707127</v>
      </c>
      <c r="AY91" s="48"/>
      <c r="AZ91" s="48">
        <f t="shared" ref="AZ91:BB91" si="93">SUM(AZ59:AZ90)</f>
        <v>0</v>
      </c>
      <c r="BA91" s="48">
        <f t="shared" si="93"/>
        <v>0</v>
      </c>
      <c r="BB91" s="48">
        <f t="shared" si="93"/>
        <v>0</v>
      </c>
      <c r="BC91" s="48">
        <f>SUM(BC59:BC90)</f>
        <v>346394096</v>
      </c>
      <c r="BD91" s="48">
        <f t="shared" ref="BD91:BQ91" si="94">SUM(BD59:BD90)</f>
        <v>33510806</v>
      </c>
      <c r="BE91" s="48">
        <f t="shared" si="94"/>
        <v>0</v>
      </c>
      <c r="BF91" s="48">
        <f t="shared" si="94"/>
        <v>0</v>
      </c>
      <c r="BG91" s="48">
        <f t="shared" si="94"/>
        <v>0</v>
      </c>
      <c r="BH91" s="48">
        <f t="shared" si="94"/>
        <v>0</v>
      </c>
      <c r="BI91" s="48">
        <f t="shared" si="94"/>
        <v>0</v>
      </c>
      <c r="BJ91" s="48">
        <f t="shared" si="94"/>
        <v>59328745</v>
      </c>
      <c r="BK91" s="48">
        <f t="shared" si="94"/>
        <v>55597318</v>
      </c>
      <c r="BL91" s="48">
        <f t="shared" si="94"/>
        <v>0</v>
      </c>
      <c r="BM91" s="48">
        <f t="shared" si="94"/>
        <v>0</v>
      </c>
      <c r="BN91" s="48">
        <f t="shared" si="94"/>
        <v>0</v>
      </c>
      <c r="BO91" s="48">
        <f t="shared" si="94"/>
        <v>0</v>
      </c>
      <c r="BP91" s="48">
        <f t="shared" si="94"/>
        <v>0</v>
      </c>
      <c r="BQ91" s="48">
        <f t="shared" si="94"/>
        <v>187876162</v>
      </c>
      <c r="BR91" s="28">
        <f t="shared" si="77"/>
        <v>0.41539525653932119</v>
      </c>
      <c r="BS91" s="48">
        <f>SUM(BS59:BS90)</f>
        <v>631537067</v>
      </c>
      <c r="BT91" s="48">
        <f t="shared" ref="BT91:CL91" si="95">SUM(BT59:BT90)</f>
        <v>0</v>
      </c>
      <c r="BU91" s="48">
        <f t="shared" si="95"/>
        <v>0</v>
      </c>
      <c r="BV91" s="48">
        <f t="shared" si="95"/>
        <v>0</v>
      </c>
      <c r="BW91" s="48">
        <f t="shared" si="95"/>
        <v>0</v>
      </c>
      <c r="BX91" s="48">
        <f t="shared" si="95"/>
        <v>145044592</v>
      </c>
      <c r="BY91" s="48">
        <f t="shared" si="95"/>
        <v>13989194</v>
      </c>
      <c r="BZ91" s="48">
        <f t="shared" si="95"/>
        <v>0</v>
      </c>
      <c r="CA91" s="48">
        <f t="shared" si="95"/>
        <v>0</v>
      </c>
      <c r="CB91" s="48">
        <f t="shared" si="95"/>
        <v>0</v>
      </c>
      <c r="CC91" s="48">
        <f t="shared" si="95"/>
        <v>0</v>
      </c>
      <c r="CD91" s="48">
        <f t="shared" si="95"/>
        <v>0</v>
      </c>
      <c r="CE91" s="48">
        <f t="shared" si="95"/>
        <v>124612304</v>
      </c>
      <c r="CF91" s="48">
        <f t="shared" si="95"/>
        <v>129607959</v>
      </c>
      <c r="CG91" s="48">
        <f t="shared" si="95"/>
        <v>0</v>
      </c>
      <c r="CH91" s="48">
        <f t="shared" si="95"/>
        <v>0</v>
      </c>
      <c r="CI91" s="48">
        <f t="shared" si="95"/>
        <v>0</v>
      </c>
      <c r="CJ91" s="48">
        <f t="shared" si="95"/>
        <v>0</v>
      </c>
      <c r="CK91" s="48">
        <f t="shared" si="95"/>
        <v>0</v>
      </c>
      <c r="CL91" s="48">
        <f t="shared" si="95"/>
        <v>218283018</v>
      </c>
      <c r="CM91" s="28">
        <f>1-BR91</f>
        <v>0.58460474346067881</v>
      </c>
      <c r="CN91" s="48">
        <f>SUM(CN59:CN90)</f>
        <v>888790999</v>
      </c>
      <c r="CO91" s="48">
        <f t="shared" ref="CO91:DG91" si="96">SUM(CO59:CO90)</f>
        <v>0</v>
      </c>
      <c r="CP91" s="48">
        <f t="shared" si="96"/>
        <v>0</v>
      </c>
      <c r="CQ91" s="48">
        <f t="shared" si="96"/>
        <v>0</v>
      </c>
      <c r="CR91" s="48">
        <f t="shared" si="96"/>
        <v>0</v>
      </c>
      <c r="CS91" s="48">
        <f t="shared" si="96"/>
        <v>374955408</v>
      </c>
      <c r="CT91" s="48">
        <f t="shared" si="96"/>
        <v>36010806</v>
      </c>
      <c r="CU91" s="48">
        <f t="shared" si="96"/>
        <v>0</v>
      </c>
      <c r="CV91" s="48">
        <f t="shared" si="96"/>
        <v>0</v>
      </c>
      <c r="CW91" s="48">
        <f t="shared" si="96"/>
        <v>0</v>
      </c>
      <c r="CX91" s="48">
        <f t="shared" si="96"/>
        <v>0</v>
      </c>
      <c r="CY91" s="48">
        <f t="shared" si="96"/>
        <v>0</v>
      </c>
      <c r="CZ91" s="48">
        <f t="shared" si="96"/>
        <v>75387696</v>
      </c>
      <c r="DA91" s="48">
        <f t="shared" si="96"/>
        <v>204293483</v>
      </c>
      <c r="DB91" s="48">
        <f t="shared" si="96"/>
        <v>0</v>
      </c>
      <c r="DC91" s="48">
        <f t="shared" si="96"/>
        <v>0</v>
      </c>
      <c r="DD91" s="48">
        <f t="shared" si="96"/>
        <v>0</v>
      </c>
      <c r="DE91" s="48">
        <f t="shared" si="96"/>
        <v>0</v>
      </c>
      <c r="DF91" s="48">
        <f t="shared" si="96"/>
        <v>0</v>
      </c>
      <c r="DG91" s="48">
        <f t="shared" si="96"/>
        <v>198143606</v>
      </c>
    </row>
    <row r="92" spans="1:111" ht="6" customHeight="1" thickTop="1" x14ac:dyDescent="0.25">
      <c r="B92" s="60"/>
      <c r="C92" s="61"/>
      <c r="D92" s="62"/>
      <c r="E92" s="63"/>
      <c r="F92" s="64"/>
      <c r="G92" s="65"/>
      <c r="H92" s="65"/>
      <c r="I92" s="65"/>
      <c r="J92" s="65"/>
      <c r="K92" s="65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7"/>
      <c r="AB92" s="68"/>
      <c r="AC92" s="69"/>
      <c r="AD92" s="69"/>
      <c r="AE92" s="69"/>
      <c r="AF92" s="69"/>
      <c r="AG92" s="69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1"/>
      <c r="AX92" s="69"/>
      <c r="AY92" s="69"/>
      <c r="AZ92" s="69"/>
      <c r="BA92" s="69"/>
      <c r="BB92" s="69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1"/>
      <c r="BS92" s="69"/>
      <c r="BT92" s="69"/>
      <c r="BU92" s="69"/>
      <c r="BV92" s="69"/>
      <c r="BW92" s="69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1"/>
      <c r="CN92" s="69"/>
      <c r="CO92" s="69"/>
      <c r="CP92" s="69"/>
      <c r="CQ92" s="69"/>
      <c r="CR92" s="69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</row>
    <row r="93" spans="1:111" s="32" customFormat="1" ht="27.75" customHeight="1" x14ac:dyDescent="0.25">
      <c r="A93" s="173" t="s">
        <v>247</v>
      </c>
      <c r="B93" s="151" t="s">
        <v>248</v>
      </c>
      <c r="C93" s="55" t="s">
        <v>249</v>
      </c>
      <c r="D93" s="11" t="s">
        <v>250</v>
      </c>
      <c r="E93" s="12">
        <v>301</v>
      </c>
      <c r="F93" s="13" t="s">
        <v>251</v>
      </c>
      <c r="G93" s="14">
        <f t="shared" ref="G93:G127" si="97">SUM(H93:Z93)</f>
        <v>85000000</v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>
        <v>85000000</v>
      </c>
      <c r="X93" s="14"/>
      <c r="Y93" s="14"/>
      <c r="Z93" s="14"/>
      <c r="AB93" s="16">
        <f t="shared" ref="AB93:AB128" si="98">+AC93/G93</f>
        <v>0.23529411764705882</v>
      </c>
      <c r="AC93" s="14">
        <f t="shared" ref="AC93:AC107" si="99">SUM(AD93:AV93)</f>
        <v>20000000</v>
      </c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>
        <f>+'[2]ENERO 2016'!$Z$154</f>
        <v>20000000</v>
      </c>
      <c r="AT93" s="14"/>
      <c r="AU93" s="14"/>
      <c r="AV93" s="14"/>
      <c r="AW93" s="16">
        <f t="shared" ref="AW93:AW128" si="100">1-AB93</f>
        <v>0.76470588235294112</v>
      </c>
      <c r="AX93" s="14">
        <f t="shared" ref="AX93:AX107" si="101">SUM(AY93:BQ93)</f>
        <v>65000000</v>
      </c>
      <c r="AY93" s="14">
        <f t="shared" ref="AY93:AY107" si="102">+H93</f>
        <v>0</v>
      </c>
      <c r="AZ93" s="14">
        <f t="shared" ref="AZ93:BO107" si="103">I93-AE93</f>
        <v>0</v>
      </c>
      <c r="BA93" s="14">
        <f t="shared" si="103"/>
        <v>0</v>
      </c>
      <c r="BB93" s="14">
        <f t="shared" si="103"/>
        <v>0</v>
      </c>
      <c r="BC93" s="14">
        <f t="shared" ref="BC93:BN99" si="104">+L93-AH93</f>
        <v>0</v>
      </c>
      <c r="BD93" s="14">
        <f t="shared" si="104"/>
        <v>0</v>
      </c>
      <c r="BE93" s="14">
        <f t="shared" si="104"/>
        <v>0</v>
      </c>
      <c r="BF93" s="14">
        <f t="shared" si="104"/>
        <v>0</v>
      </c>
      <c r="BG93" s="14">
        <f t="shared" si="104"/>
        <v>0</v>
      </c>
      <c r="BH93" s="14">
        <f t="shared" si="104"/>
        <v>0</v>
      </c>
      <c r="BI93" s="14">
        <f t="shared" si="104"/>
        <v>0</v>
      </c>
      <c r="BJ93" s="14">
        <f t="shared" si="104"/>
        <v>0</v>
      </c>
      <c r="BK93" s="14">
        <f t="shared" si="104"/>
        <v>0</v>
      </c>
      <c r="BL93" s="14">
        <f t="shared" si="104"/>
        <v>0</v>
      </c>
      <c r="BM93" s="14">
        <f t="shared" si="104"/>
        <v>0</v>
      </c>
      <c r="BN93" s="14">
        <f t="shared" si="104"/>
        <v>65000000</v>
      </c>
      <c r="BO93" s="14"/>
      <c r="BP93" s="14">
        <f t="shared" ref="BP93:BP107" si="105">Y93-AU93</f>
        <v>0</v>
      </c>
      <c r="BQ93" s="14">
        <f t="shared" ref="BQ93:BQ107" si="106">+Z93-AV93</f>
        <v>0</v>
      </c>
      <c r="BR93" s="16">
        <f t="shared" ref="BR93:BR128" si="107">+BS93/G93</f>
        <v>0.13837907058823529</v>
      </c>
      <c r="BS93" s="14">
        <f t="shared" ref="BS93:BS118" si="108">SUM(BT93:CL93)</f>
        <v>11762221</v>
      </c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>
        <f>+'[1]MARZO 2016 ULTIMO'!$H$227</f>
        <v>11762221</v>
      </c>
      <c r="CJ93" s="14"/>
      <c r="CK93" s="14"/>
      <c r="CL93" s="14"/>
      <c r="CM93" s="16">
        <f t="shared" ref="CM93:CM128" si="109">1-BR93</f>
        <v>0.86162092941176471</v>
      </c>
      <c r="CN93" s="14">
        <f>SUM(CO93:DG93)</f>
        <v>73237779</v>
      </c>
      <c r="CO93" s="14">
        <f t="shared" ref="CO93:CX127" si="110">H93-BT93</f>
        <v>0</v>
      </c>
      <c r="CP93" s="14">
        <f t="shared" si="110"/>
        <v>0</v>
      </c>
      <c r="CQ93" s="14">
        <f t="shared" si="110"/>
        <v>0</v>
      </c>
      <c r="CR93" s="14">
        <f t="shared" si="110"/>
        <v>0</v>
      </c>
      <c r="CS93" s="14">
        <f t="shared" si="110"/>
        <v>0</v>
      </c>
      <c r="CT93" s="14">
        <f t="shared" si="110"/>
        <v>0</v>
      </c>
      <c r="CU93" s="14">
        <f t="shared" si="110"/>
        <v>0</v>
      </c>
      <c r="CV93" s="14">
        <f t="shared" ref="CV93:CX98" si="111">+O93-CA93</f>
        <v>0</v>
      </c>
      <c r="CW93" s="14">
        <f t="shared" si="111"/>
        <v>0</v>
      </c>
      <c r="CX93" s="14">
        <f t="shared" si="111"/>
        <v>0</v>
      </c>
      <c r="CY93" s="14">
        <f t="shared" ref="CY93:DG107" si="112">R93-CD93</f>
        <v>0</v>
      </c>
      <c r="CZ93" s="14">
        <f t="shared" si="112"/>
        <v>0</v>
      </c>
      <c r="DA93" s="14">
        <f t="shared" si="112"/>
        <v>0</v>
      </c>
      <c r="DB93" s="14">
        <f t="shared" ref="DB93:DG99" si="113">+U93-CG93</f>
        <v>0</v>
      </c>
      <c r="DC93" s="14">
        <f t="shared" si="113"/>
        <v>0</v>
      </c>
      <c r="DD93" s="14">
        <f t="shared" si="113"/>
        <v>73237779</v>
      </c>
      <c r="DE93" s="14">
        <f t="shared" si="113"/>
        <v>0</v>
      </c>
      <c r="DF93" s="14">
        <f t="shared" si="113"/>
        <v>0</v>
      </c>
      <c r="DG93" s="14">
        <f t="shared" si="113"/>
        <v>0</v>
      </c>
    </row>
    <row r="94" spans="1:111" s="32" customFormat="1" ht="33.75" customHeight="1" x14ac:dyDescent="0.25">
      <c r="A94" s="173"/>
      <c r="B94" s="152"/>
      <c r="C94" s="55" t="s">
        <v>252</v>
      </c>
      <c r="D94" s="11" t="s">
        <v>253</v>
      </c>
      <c r="E94" s="12">
        <v>301</v>
      </c>
      <c r="F94" s="13" t="s">
        <v>251</v>
      </c>
      <c r="G94" s="14">
        <f t="shared" si="97"/>
        <v>55000000</v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>
        <v>55000000</v>
      </c>
      <c r="X94" s="14"/>
      <c r="Y94" s="14"/>
      <c r="Z94" s="14"/>
      <c r="AB94" s="16">
        <f t="shared" si="98"/>
        <v>0.57147345454545451</v>
      </c>
      <c r="AC94" s="14">
        <f t="shared" si="99"/>
        <v>31431040</v>
      </c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>
        <f>+'[1]MARZO 2016 ULTIMO'!$Z$236</f>
        <v>31431040</v>
      </c>
      <c r="AT94" s="14"/>
      <c r="AU94" s="14"/>
      <c r="AV94" s="14"/>
      <c r="AW94" s="16">
        <f t="shared" si="100"/>
        <v>0.42852654545454549</v>
      </c>
      <c r="AX94" s="14">
        <f t="shared" si="101"/>
        <v>23568960</v>
      </c>
      <c r="AY94" s="14">
        <f t="shared" si="102"/>
        <v>0</v>
      </c>
      <c r="AZ94" s="14">
        <f t="shared" si="103"/>
        <v>0</v>
      </c>
      <c r="BA94" s="14">
        <f t="shared" si="103"/>
        <v>0</v>
      </c>
      <c r="BB94" s="14">
        <f t="shared" si="103"/>
        <v>0</v>
      </c>
      <c r="BC94" s="14">
        <f t="shared" si="104"/>
        <v>0</v>
      </c>
      <c r="BD94" s="14">
        <f t="shared" si="104"/>
        <v>0</v>
      </c>
      <c r="BE94" s="14">
        <f t="shared" si="104"/>
        <v>0</v>
      </c>
      <c r="BF94" s="14">
        <f t="shared" si="104"/>
        <v>0</v>
      </c>
      <c r="BG94" s="14">
        <f t="shared" si="104"/>
        <v>0</v>
      </c>
      <c r="BH94" s="14">
        <f t="shared" si="104"/>
        <v>0</v>
      </c>
      <c r="BI94" s="14">
        <f t="shared" si="104"/>
        <v>0</v>
      </c>
      <c r="BJ94" s="14">
        <f t="shared" si="104"/>
        <v>0</v>
      </c>
      <c r="BK94" s="14">
        <f t="shared" si="104"/>
        <v>0</v>
      </c>
      <c r="BL94" s="14">
        <f t="shared" si="104"/>
        <v>0</v>
      </c>
      <c r="BM94" s="14">
        <f t="shared" si="104"/>
        <v>0</v>
      </c>
      <c r="BN94" s="14">
        <f t="shared" si="104"/>
        <v>23568960</v>
      </c>
      <c r="BO94" s="14"/>
      <c r="BP94" s="14">
        <f t="shared" si="105"/>
        <v>0</v>
      </c>
      <c r="BQ94" s="14">
        <f t="shared" si="106"/>
        <v>0</v>
      </c>
      <c r="BR94" s="16">
        <f t="shared" si="107"/>
        <v>0.26324418181818182</v>
      </c>
      <c r="BS94" s="14">
        <f t="shared" si="108"/>
        <v>14478430</v>
      </c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>
        <f>+'[1]MARZO 2016 ULTIMO'!$H$234</f>
        <v>14478430</v>
      </c>
      <c r="CJ94" s="14"/>
      <c r="CK94" s="14"/>
      <c r="CL94" s="14"/>
      <c r="CM94" s="16">
        <f t="shared" si="109"/>
        <v>0.73675581818181812</v>
      </c>
      <c r="CN94" s="14">
        <f t="shared" ref="CN94:CN107" si="114">SUM(CO94:DG94)</f>
        <v>40521570</v>
      </c>
      <c r="CO94" s="14">
        <f t="shared" si="110"/>
        <v>0</v>
      </c>
      <c r="CP94" s="14">
        <f t="shared" si="110"/>
        <v>0</v>
      </c>
      <c r="CQ94" s="14">
        <f t="shared" si="110"/>
        <v>0</v>
      </c>
      <c r="CR94" s="14">
        <f t="shared" si="110"/>
        <v>0</v>
      </c>
      <c r="CS94" s="14">
        <f t="shared" si="110"/>
        <v>0</v>
      </c>
      <c r="CT94" s="14">
        <f t="shared" si="110"/>
        <v>0</v>
      </c>
      <c r="CU94" s="14">
        <f t="shared" si="110"/>
        <v>0</v>
      </c>
      <c r="CV94" s="14">
        <f t="shared" si="111"/>
        <v>0</v>
      </c>
      <c r="CW94" s="14">
        <f t="shared" si="111"/>
        <v>0</v>
      </c>
      <c r="CX94" s="14">
        <f t="shared" si="111"/>
        <v>0</v>
      </c>
      <c r="CY94" s="14">
        <f t="shared" si="112"/>
        <v>0</v>
      </c>
      <c r="CZ94" s="14">
        <f t="shared" si="112"/>
        <v>0</v>
      </c>
      <c r="DA94" s="14">
        <f t="shared" si="112"/>
        <v>0</v>
      </c>
      <c r="DB94" s="14">
        <f t="shared" si="113"/>
        <v>0</v>
      </c>
      <c r="DC94" s="14">
        <f t="shared" si="113"/>
        <v>0</v>
      </c>
      <c r="DD94" s="14">
        <f t="shared" si="113"/>
        <v>40521570</v>
      </c>
      <c r="DE94" s="14">
        <f t="shared" si="113"/>
        <v>0</v>
      </c>
      <c r="DF94" s="14">
        <f t="shared" si="113"/>
        <v>0</v>
      </c>
      <c r="DG94" s="14">
        <f t="shared" si="113"/>
        <v>0</v>
      </c>
    </row>
    <row r="95" spans="1:111" s="32" customFormat="1" ht="35.25" customHeight="1" x14ac:dyDescent="0.25">
      <c r="A95" s="173"/>
      <c r="B95" s="152"/>
      <c r="C95" s="55" t="s">
        <v>254</v>
      </c>
      <c r="D95" s="11" t="s">
        <v>255</v>
      </c>
      <c r="E95" s="12">
        <v>301</v>
      </c>
      <c r="F95" s="13" t="s">
        <v>251</v>
      </c>
      <c r="G95" s="14">
        <f t="shared" si="97"/>
        <v>30000000</v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>
        <v>30000000</v>
      </c>
      <c r="X95" s="14"/>
      <c r="Y95" s="14"/>
      <c r="Z95" s="14"/>
      <c r="AB95" s="16">
        <f t="shared" si="98"/>
        <v>0.63091876666666669</v>
      </c>
      <c r="AC95" s="14">
        <f t="shared" si="99"/>
        <v>18927563</v>
      </c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>
        <v>18927563</v>
      </c>
      <c r="AT95" s="14"/>
      <c r="AU95" s="14"/>
      <c r="AV95" s="14"/>
      <c r="AW95" s="16">
        <f t="shared" si="100"/>
        <v>0.36908123333333331</v>
      </c>
      <c r="AX95" s="14">
        <f t="shared" si="101"/>
        <v>11072437</v>
      </c>
      <c r="AY95" s="14">
        <f t="shared" si="102"/>
        <v>0</v>
      </c>
      <c r="AZ95" s="14">
        <f t="shared" si="103"/>
        <v>0</v>
      </c>
      <c r="BA95" s="14">
        <f t="shared" si="103"/>
        <v>0</v>
      </c>
      <c r="BB95" s="14">
        <f t="shared" si="103"/>
        <v>0</v>
      </c>
      <c r="BC95" s="14">
        <f t="shared" si="104"/>
        <v>0</v>
      </c>
      <c r="BD95" s="14">
        <f t="shared" si="104"/>
        <v>0</v>
      </c>
      <c r="BE95" s="14">
        <f t="shared" si="104"/>
        <v>0</v>
      </c>
      <c r="BF95" s="14">
        <f t="shared" si="104"/>
        <v>0</v>
      </c>
      <c r="BG95" s="14">
        <f t="shared" si="104"/>
        <v>0</v>
      </c>
      <c r="BH95" s="14">
        <f t="shared" si="104"/>
        <v>0</v>
      </c>
      <c r="BI95" s="14">
        <f t="shared" si="104"/>
        <v>0</v>
      </c>
      <c r="BJ95" s="14">
        <f t="shared" si="104"/>
        <v>0</v>
      </c>
      <c r="BK95" s="14">
        <f t="shared" si="104"/>
        <v>0</v>
      </c>
      <c r="BL95" s="14">
        <f t="shared" si="104"/>
        <v>0</v>
      </c>
      <c r="BM95" s="14">
        <f t="shared" si="104"/>
        <v>0</v>
      </c>
      <c r="BN95" s="14">
        <f t="shared" si="104"/>
        <v>11072437</v>
      </c>
      <c r="BO95" s="14"/>
      <c r="BP95" s="14">
        <f t="shared" si="105"/>
        <v>0</v>
      </c>
      <c r="BQ95" s="14">
        <f t="shared" si="106"/>
        <v>0</v>
      </c>
      <c r="BR95" s="16">
        <f t="shared" si="107"/>
        <v>0.62649126666666666</v>
      </c>
      <c r="BS95" s="14">
        <f t="shared" si="108"/>
        <v>18794738</v>
      </c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>
        <v>18794738</v>
      </c>
      <c r="CJ95" s="14"/>
      <c r="CK95" s="14"/>
      <c r="CL95" s="14"/>
      <c r="CM95" s="16">
        <f t="shared" si="109"/>
        <v>0.37350873333333334</v>
      </c>
      <c r="CN95" s="14">
        <f t="shared" si="114"/>
        <v>11205262</v>
      </c>
      <c r="CO95" s="14">
        <f t="shared" si="110"/>
        <v>0</v>
      </c>
      <c r="CP95" s="14">
        <f t="shared" si="110"/>
        <v>0</v>
      </c>
      <c r="CQ95" s="14">
        <f t="shared" si="110"/>
        <v>0</v>
      </c>
      <c r="CR95" s="14">
        <f t="shared" si="110"/>
        <v>0</v>
      </c>
      <c r="CS95" s="14">
        <f t="shared" si="110"/>
        <v>0</v>
      </c>
      <c r="CT95" s="14">
        <f t="shared" si="110"/>
        <v>0</v>
      </c>
      <c r="CU95" s="14">
        <f t="shared" si="110"/>
        <v>0</v>
      </c>
      <c r="CV95" s="14">
        <f t="shared" si="111"/>
        <v>0</v>
      </c>
      <c r="CW95" s="14">
        <f t="shared" si="111"/>
        <v>0</v>
      </c>
      <c r="CX95" s="14">
        <f t="shared" si="111"/>
        <v>0</v>
      </c>
      <c r="CY95" s="14">
        <f t="shared" si="112"/>
        <v>0</v>
      </c>
      <c r="CZ95" s="14">
        <f t="shared" si="112"/>
        <v>0</v>
      </c>
      <c r="DA95" s="14">
        <f t="shared" si="112"/>
        <v>0</v>
      </c>
      <c r="DB95" s="14">
        <f t="shared" si="113"/>
        <v>0</v>
      </c>
      <c r="DC95" s="14">
        <f t="shared" si="113"/>
        <v>0</v>
      </c>
      <c r="DD95" s="14">
        <f t="shared" si="113"/>
        <v>11205262</v>
      </c>
      <c r="DE95" s="14">
        <f t="shared" si="113"/>
        <v>0</v>
      </c>
      <c r="DF95" s="14">
        <f t="shared" si="113"/>
        <v>0</v>
      </c>
      <c r="DG95" s="14">
        <f t="shared" si="113"/>
        <v>0</v>
      </c>
    </row>
    <row r="96" spans="1:111" ht="49.5" customHeight="1" x14ac:dyDescent="0.25">
      <c r="A96" s="173"/>
      <c r="B96" s="152"/>
      <c r="C96" s="55" t="s">
        <v>256</v>
      </c>
      <c r="D96" s="11" t="s">
        <v>257</v>
      </c>
      <c r="E96" s="12">
        <v>301</v>
      </c>
      <c r="F96" s="13" t="s">
        <v>258</v>
      </c>
      <c r="G96" s="14">
        <f t="shared" si="97"/>
        <v>51000000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>
        <v>25000000</v>
      </c>
      <c r="X96" s="14"/>
      <c r="Y96" s="14"/>
      <c r="Z96" s="14">
        <f>25000000+1000000</f>
        <v>26000000</v>
      </c>
      <c r="AB96" s="16">
        <f t="shared" si="98"/>
        <v>9.1399215686274512E-3</v>
      </c>
      <c r="AC96" s="14">
        <f t="shared" si="99"/>
        <v>466136</v>
      </c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>
        <v>466136</v>
      </c>
      <c r="AW96" s="16">
        <f t="shared" si="100"/>
        <v>0.99086007843137258</v>
      </c>
      <c r="AX96" s="14">
        <f t="shared" si="101"/>
        <v>50533864</v>
      </c>
      <c r="AY96" s="14">
        <f t="shared" si="102"/>
        <v>0</v>
      </c>
      <c r="AZ96" s="14">
        <f t="shared" si="103"/>
        <v>0</v>
      </c>
      <c r="BA96" s="14">
        <f t="shared" si="103"/>
        <v>0</v>
      </c>
      <c r="BB96" s="14">
        <f t="shared" si="103"/>
        <v>0</v>
      </c>
      <c r="BC96" s="14">
        <f t="shared" si="104"/>
        <v>0</v>
      </c>
      <c r="BD96" s="14">
        <f t="shared" si="104"/>
        <v>0</v>
      </c>
      <c r="BE96" s="14">
        <f t="shared" si="104"/>
        <v>0</v>
      </c>
      <c r="BF96" s="14">
        <f t="shared" si="104"/>
        <v>0</v>
      </c>
      <c r="BG96" s="14">
        <f t="shared" si="104"/>
        <v>0</v>
      </c>
      <c r="BH96" s="14">
        <f t="shared" si="104"/>
        <v>0</v>
      </c>
      <c r="BI96" s="14">
        <f t="shared" si="104"/>
        <v>0</v>
      </c>
      <c r="BJ96" s="14">
        <f t="shared" si="104"/>
        <v>0</v>
      </c>
      <c r="BK96" s="14">
        <f t="shared" si="104"/>
        <v>0</v>
      </c>
      <c r="BL96" s="14">
        <f t="shared" si="104"/>
        <v>0</v>
      </c>
      <c r="BM96" s="14">
        <f t="shared" si="104"/>
        <v>0</v>
      </c>
      <c r="BN96" s="14">
        <f t="shared" si="104"/>
        <v>25000000</v>
      </c>
      <c r="BO96" s="14"/>
      <c r="BP96" s="14">
        <f t="shared" si="105"/>
        <v>0</v>
      </c>
      <c r="BQ96" s="14">
        <f t="shared" si="106"/>
        <v>25533864</v>
      </c>
      <c r="BR96" s="16">
        <f t="shared" si="107"/>
        <v>9.1399215686274512E-3</v>
      </c>
      <c r="BS96" s="14">
        <f t="shared" si="108"/>
        <v>466136</v>
      </c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>
        <v>466136</v>
      </c>
      <c r="CM96" s="16">
        <f t="shared" si="109"/>
        <v>0.99086007843137258</v>
      </c>
      <c r="CN96" s="14">
        <f t="shared" si="114"/>
        <v>50533864</v>
      </c>
      <c r="CO96" s="14">
        <f t="shared" si="110"/>
        <v>0</v>
      </c>
      <c r="CP96" s="14">
        <f t="shared" si="110"/>
        <v>0</v>
      </c>
      <c r="CQ96" s="14">
        <f t="shared" si="110"/>
        <v>0</v>
      </c>
      <c r="CR96" s="14">
        <f t="shared" si="110"/>
        <v>0</v>
      </c>
      <c r="CS96" s="14">
        <f t="shared" si="110"/>
        <v>0</v>
      </c>
      <c r="CT96" s="14">
        <f t="shared" si="110"/>
        <v>0</v>
      </c>
      <c r="CU96" s="14">
        <f t="shared" si="110"/>
        <v>0</v>
      </c>
      <c r="CV96" s="14">
        <f t="shared" si="111"/>
        <v>0</v>
      </c>
      <c r="CW96" s="14">
        <f t="shared" si="111"/>
        <v>0</v>
      </c>
      <c r="CX96" s="14">
        <f t="shared" si="111"/>
        <v>0</v>
      </c>
      <c r="CY96" s="14">
        <f t="shared" si="112"/>
        <v>0</v>
      </c>
      <c r="CZ96" s="14">
        <f t="shared" si="112"/>
        <v>0</v>
      </c>
      <c r="DA96" s="14">
        <f t="shared" si="112"/>
        <v>0</v>
      </c>
      <c r="DB96" s="14">
        <f t="shared" si="113"/>
        <v>0</v>
      </c>
      <c r="DC96" s="14">
        <f t="shared" si="113"/>
        <v>0</v>
      </c>
      <c r="DD96" s="14">
        <f t="shared" si="113"/>
        <v>25000000</v>
      </c>
      <c r="DE96" s="14">
        <f t="shared" si="113"/>
        <v>0</v>
      </c>
      <c r="DF96" s="14">
        <f t="shared" si="113"/>
        <v>0</v>
      </c>
      <c r="DG96" s="14">
        <f t="shared" si="113"/>
        <v>25533864</v>
      </c>
    </row>
    <row r="97" spans="1:112" ht="39.75" customHeight="1" x14ac:dyDescent="0.25">
      <c r="A97" s="173"/>
      <c r="B97" s="152"/>
      <c r="C97" s="55" t="s">
        <v>259</v>
      </c>
      <c r="D97" s="11" t="s">
        <v>260</v>
      </c>
      <c r="E97" s="12">
        <v>301</v>
      </c>
      <c r="F97" s="13" t="s">
        <v>251</v>
      </c>
      <c r="G97" s="14">
        <f t="shared" si="97"/>
        <v>34000000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>
        <v>34000000</v>
      </c>
      <c r="X97" s="14"/>
      <c r="Y97" s="14"/>
      <c r="Z97" s="14"/>
      <c r="AB97" s="16">
        <f t="shared" si="98"/>
        <v>0.95158711764705883</v>
      </c>
      <c r="AC97" s="14">
        <f t="shared" si="99"/>
        <v>32353962</v>
      </c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>
        <f>+'[1]MARZO 2016 ULTIMO'!$Z$258</f>
        <v>32353962</v>
      </c>
      <c r="AT97" s="14"/>
      <c r="AU97" s="14"/>
      <c r="AV97" s="14"/>
      <c r="AW97" s="16">
        <f t="shared" si="100"/>
        <v>4.8412882352941167E-2</v>
      </c>
      <c r="AX97" s="14">
        <f t="shared" si="101"/>
        <v>1646038</v>
      </c>
      <c r="AY97" s="14">
        <f t="shared" si="102"/>
        <v>0</v>
      </c>
      <c r="AZ97" s="14">
        <f t="shared" si="103"/>
        <v>0</v>
      </c>
      <c r="BA97" s="14">
        <f t="shared" si="103"/>
        <v>0</v>
      </c>
      <c r="BB97" s="14">
        <f t="shared" si="103"/>
        <v>0</v>
      </c>
      <c r="BC97" s="14">
        <f t="shared" si="104"/>
        <v>0</v>
      </c>
      <c r="BD97" s="14">
        <f t="shared" si="104"/>
        <v>0</v>
      </c>
      <c r="BE97" s="14">
        <f t="shared" si="104"/>
        <v>0</v>
      </c>
      <c r="BF97" s="14">
        <f t="shared" si="104"/>
        <v>0</v>
      </c>
      <c r="BG97" s="14">
        <f t="shared" si="104"/>
        <v>0</v>
      </c>
      <c r="BH97" s="14">
        <f t="shared" si="104"/>
        <v>0</v>
      </c>
      <c r="BI97" s="14">
        <f t="shared" si="104"/>
        <v>0</v>
      </c>
      <c r="BJ97" s="14">
        <f t="shared" si="104"/>
        <v>0</v>
      </c>
      <c r="BK97" s="14">
        <f t="shared" si="104"/>
        <v>0</v>
      </c>
      <c r="BL97" s="14">
        <f t="shared" si="104"/>
        <v>0</v>
      </c>
      <c r="BM97" s="14">
        <f t="shared" si="104"/>
        <v>0</v>
      </c>
      <c r="BN97" s="14">
        <f t="shared" si="104"/>
        <v>1646038</v>
      </c>
      <c r="BO97" s="14"/>
      <c r="BP97" s="14">
        <f t="shared" si="105"/>
        <v>0</v>
      </c>
      <c r="BQ97" s="14">
        <f t="shared" si="106"/>
        <v>0</v>
      </c>
      <c r="BR97" s="16">
        <f t="shared" si="107"/>
        <v>0.94956770588235295</v>
      </c>
      <c r="BS97" s="14">
        <f t="shared" si="108"/>
        <v>32285302</v>
      </c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>
        <f>+'[1]MARZO 2016 ULTIMO'!$H$256</f>
        <v>32285302</v>
      </c>
      <c r="CJ97" s="14"/>
      <c r="CK97" s="14"/>
      <c r="CL97" s="14"/>
      <c r="CM97" s="16">
        <f t="shared" si="109"/>
        <v>5.0432294117647047E-2</v>
      </c>
      <c r="CN97" s="14">
        <f t="shared" si="114"/>
        <v>1714698</v>
      </c>
      <c r="CO97" s="14">
        <f t="shared" si="110"/>
        <v>0</v>
      </c>
      <c r="CP97" s="14">
        <f t="shared" si="110"/>
        <v>0</v>
      </c>
      <c r="CQ97" s="14">
        <f t="shared" si="110"/>
        <v>0</v>
      </c>
      <c r="CR97" s="14">
        <f t="shared" si="110"/>
        <v>0</v>
      </c>
      <c r="CS97" s="14">
        <f t="shared" si="110"/>
        <v>0</v>
      </c>
      <c r="CT97" s="14">
        <f t="shared" si="110"/>
        <v>0</v>
      </c>
      <c r="CU97" s="14">
        <f t="shared" si="110"/>
        <v>0</v>
      </c>
      <c r="CV97" s="14">
        <f t="shared" si="111"/>
        <v>0</v>
      </c>
      <c r="CW97" s="14">
        <f t="shared" si="111"/>
        <v>0</v>
      </c>
      <c r="CX97" s="14">
        <f t="shared" si="111"/>
        <v>0</v>
      </c>
      <c r="CY97" s="14">
        <f t="shared" si="112"/>
        <v>0</v>
      </c>
      <c r="CZ97" s="14">
        <f t="shared" si="112"/>
        <v>0</v>
      </c>
      <c r="DA97" s="14">
        <f t="shared" si="112"/>
        <v>0</v>
      </c>
      <c r="DB97" s="14">
        <f t="shared" si="113"/>
        <v>0</v>
      </c>
      <c r="DC97" s="14">
        <f t="shared" si="113"/>
        <v>0</v>
      </c>
      <c r="DD97" s="14">
        <f t="shared" si="113"/>
        <v>1714698</v>
      </c>
      <c r="DE97" s="14">
        <f t="shared" si="113"/>
        <v>0</v>
      </c>
      <c r="DF97" s="14">
        <f t="shared" si="113"/>
        <v>0</v>
      </c>
      <c r="DG97" s="14">
        <f t="shared" si="113"/>
        <v>0</v>
      </c>
    </row>
    <row r="98" spans="1:112" ht="27.75" customHeight="1" x14ac:dyDescent="0.25">
      <c r="A98" s="173"/>
      <c r="B98" s="152"/>
      <c r="C98" s="55" t="s">
        <v>261</v>
      </c>
      <c r="D98" s="11" t="s">
        <v>262</v>
      </c>
      <c r="E98" s="12">
        <v>301</v>
      </c>
      <c r="F98" s="13" t="s">
        <v>174</v>
      </c>
      <c r="G98" s="14">
        <f t="shared" si="97"/>
        <v>60000000</v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>
        <v>60000000</v>
      </c>
      <c r="X98" s="14"/>
      <c r="Y98" s="14"/>
      <c r="Z98" s="14"/>
      <c r="AB98" s="16">
        <f t="shared" si="98"/>
        <v>1</v>
      </c>
      <c r="AC98" s="14">
        <f t="shared" si="99"/>
        <v>60000000</v>
      </c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>
        <f>+'[2]ENERO 2016'!$Z$180</f>
        <v>60000000</v>
      </c>
      <c r="AT98" s="14"/>
      <c r="AU98" s="14"/>
      <c r="AV98" s="14"/>
      <c r="AW98" s="16">
        <f t="shared" si="100"/>
        <v>0</v>
      </c>
      <c r="AX98" s="14">
        <f t="shared" si="101"/>
        <v>0</v>
      </c>
      <c r="AY98" s="14">
        <f t="shared" si="102"/>
        <v>0</v>
      </c>
      <c r="AZ98" s="14">
        <f t="shared" si="103"/>
        <v>0</v>
      </c>
      <c r="BA98" s="14">
        <f t="shared" si="103"/>
        <v>0</v>
      </c>
      <c r="BB98" s="14">
        <f t="shared" si="103"/>
        <v>0</v>
      </c>
      <c r="BC98" s="14">
        <f t="shared" si="104"/>
        <v>0</v>
      </c>
      <c r="BD98" s="14">
        <f t="shared" si="104"/>
        <v>0</v>
      </c>
      <c r="BE98" s="14">
        <f t="shared" si="104"/>
        <v>0</v>
      </c>
      <c r="BF98" s="14">
        <f t="shared" si="104"/>
        <v>0</v>
      </c>
      <c r="BG98" s="14">
        <f t="shared" si="104"/>
        <v>0</v>
      </c>
      <c r="BH98" s="14">
        <f t="shared" si="104"/>
        <v>0</v>
      </c>
      <c r="BI98" s="14">
        <f t="shared" si="104"/>
        <v>0</v>
      </c>
      <c r="BJ98" s="14">
        <f t="shared" si="104"/>
        <v>0</v>
      </c>
      <c r="BK98" s="14">
        <f t="shared" si="104"/>
        <v>0</v>
      </c>
      <c r="BL98" s="14">
        <f t="shared" si="104"/>
        <v>0</v>
      </c>
      <c r="BM98" s="14">
        <f t="shared" si="104"/>
        <v>0</v>
      </c>
      <c r="BN98" s="14">
        <f t="shared" si="104"/>
        <v>0</v>
      </c>
      <c r="BO98" s="14"/>
      <c r="BP98" s="14">
        <f t="shared" si="105"/>
        <v>0</v>
      </c>
      <c r="BQ98" s="14">
        <f t="shared" si="106"/>
        <v>0</v>
      </c>
      <c r="BR98" s="16">
        <f t="shared" si="107"/>
        <v>0.64568176666666666</v>
      </c>
      <c r="BS98" s="14">
        <f t="shared" si="108"/>
        <v>38740906</v>
      </c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>
        <f>+'[1]MARZO 2016 ULTIMO'!$H$268</f>
        <v>38740906</v>
      </c>
      <c r="CJ98" s="14"/>
      <c r="CK98" s="14"/>
      <c r="CL98" s="14"/>
      <c r="CM98" s="16">
        <f t="shared" si="109"/>
        <v>0.35431823333333334</v>
      </c>
      <c r="CN98" s="14">
        <f t="shared" si="114"/>
        <v>21259094</v>
      </c>
      <c r="CO98" s="14">
        <f t="shared" si="110"/>
        <v>0</v>
      </c>
      <c r="CP98" s="14">
        <f t="shared" si="110"/>
        <v>0</v>
      </c>
      <c r="CQ98" s="14">
        <f t="shared" si="110"/>
        <v>0</v>
      </c>
      <c r="CR98" s="14">
        <f t="shared" si="110"/>
        <v>0</v>
      </c>
      <c r="CS98" s="14">
        <f t="shared" si="110"/>
        <v>0</v>
      </c>
      <c r="CT98" s="14">
        <f t="shared" si="110"/>
        <v>0</v>
      </c>
      <c r="CU98" s="14">
        <f t="shared" si="110"/>
        <v>0</v>
      </c>
      <c r="CV98" s="14">
        <f t="shared" si="111"/>
        <v>0</v>
      </c>
      <c r="CW98" s="14">
        <f t="shared" si="111"/>
        <v>0</v>
      </c>
      <c r="CX98" s="14">
        <f t="shared" si="111"/>
        <v>0</v>
      </c>
      <c r="CY98" s="14">
        <f t="shared" si="112"/>
        <v>0</v>
      </c>
      <c r="CZ98" s="14">
        <f t="shared" si="112"/>
        <v>0</v>
      </c>
      <c r="DA98" s="14">
        <f t="shared" si="112"/>
        <v>0</v>
      </c>
      <c r="DB98" s="14">
        <f t="shared" si="113"/>
        <v>0</v>
      </c>
      <c r="DC98" s="14">
        <f t="shared" si="113"/>
        <v>0</v>
      </c>
      <c r="DD98" s="14">
        <f t="shared" si="113"/>
        <v>21259094</v>
      </c>
      <c r="DE98" s="14">
        <f t="shared" si="113"/>
        <v>0</v>
      </c>
      <c r="DF98" s="14">
        <f t="shared" si="113"/>
        <v>0</v>
      </c>
      <c r="DG98" s="14">
        <f t="shared" si="113"/>
        <v>0</v>
      </c>
    </row>
    <row r="99" spans="1:112" ht="26.25" customHeight="1" x14ac:dyDescent="0.25">
      <c r="A99" s="173"/>
      <c r="B99" s="152"/>
      <c r="C99" s="55" t="s">
        <v>263</v>
      </c>
      <c r="D99" s="11" t="s">
        <v>264</v>
      </c>
      <c r="E99" s="12">
        <v>301</v>
      </c>
      <c r="F99" s="13" t="s">
        <v>265</v>
      </c>
      <c r="G99" s="14">
        <f t="shared" si="97"/>
        <v>20000000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>
        <v>20000000</v>
      </c>
      <c r="X99" s="14"/>
      <c r="Y99" s="14"/>
      <c r="Z99" s="14"/>
      <c r="AB99" s="16">
        <f t="shared" si="98"/>
        <v>0</v>
      </c>
      <c r="AC99" s="14">
        <f t="shared" si="99"/>
        <v>0</v>
      </c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6">
        <f t="shared" si="100"/>
        <v>1</v>
      </c>
      <c r="AX99" s="14">
        <f t="shared" si="101"/>
        <v>20000000</v>
      </c>
      <c r="AY99" s="14">
        <f t="shared" si="102"/>
        <v>0</v>
      </c>
      <c r="AZ99" s="14">
        <f t="shared" si="103"/>
        <v>0</v>
      </c>
      <c r="BA99" s="14">
        <f t="shared" si="103"/>
        <v>0</v>
      </c>
      <c r="BB99" s="14">
        <f t="shared" si="103"/>
        <v>0</v>
      </c>
      <c r="BC99" s="14">
        <f t="shared" si="104"/>
        <v>0</v>
      </c>
      <c r="BD99" s="14">
        <f t="shared" si="104"/>
        <v>0</v>
      </c>
      <c r="BE99" s="14">
        <f t="shared" si="104"/>
        <v>0</v>
      </c>
      <c r="BF99" s="14">
        <f t="shared" si="104"/>
        <v>0</v>
      </c>
      <c r="BG99" s="14">
        <f t="shared" si="104"/>
        <v>0</v>
      </c>
      <c r="BH99" s="14">
        <f t="shared" si="104"/>
        <v>0</v>
      </c>
      <c r="BI99" s="14">
        <f t="shared" si="104"/>
        <v>0</v>
      </c>
      <c r="BJ99" s="14">
        <f t="shared" si="104"/>
        <v>0</v>
      </c>
      <c r="BK99" s="14">
        <f t="shared" si="104"/>
        <v>0</v>
      </c>
      <c r="BL99" s="14">
        <f t="shared" si="104"/>
        <v>0</v>
      </c>
      <c r="BM99" s="14">
        <f t="shared" si="104"/>
        <v>0</v>
      </c>
      <c r="BN99" s="14">
        <f t="shared" si="104"/>
        <v>20000000</v>
      </c>
      <c r="BO99" s="14"/>
      <c r="BP99" s="14">
        <f t="shared" si="105"/>
        <v>0</v>
      </c>
      <c r="BQ99" s="14">
        <f t="shared" si="106"/>
        <v>0</v>
      </c>
      <c r="BR99" s="16">
        <f t="shared" si="107"/>
        <v>0</v>
      </c>
      <c r="BS99" s="14">
        <f t="shared" si="108"/>
        <v>0</v>
      </c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6">
        <f t="shared" si="109"/>
        <v>1</v>
      </c>
      <c r="CN99" s="14">
        <f t="shared" si="114"/>
        <v>20000000</v>
      </c>
      <c r="CO99" s="14">
        <f t="shared" si="110"/>
        <v>0</v>
      </c>
      <c r="CP99" s="14">
        <f t="shared" si="110"/>
        <v>0</v>
      </c>
      <c r="CQ99" s="14">
        <f t="shared" si="110"/>
        <v>0</v>
      </c>
      <c r="CR99" s="14">
        <f t="shared" si="110"/>
        <v>0</v>
      </c>
      <c r="CS99" s="14">
        <f t="shared" si="110"/>
        <v>0</v>
      </c>
      <c r="CT99" s="14">
        <f t="shared" si="110"/>
        <v>0</v>
      </c>
      <c r="CU99" s="14">
        <f t="shared" si="110"/>
        <v>0</v>
      </c>
      <c r="CV99" s="14">
        <f t="shared" si="110"/>
        <v>0</v>
      </c>
      <c r="CW99" s="14">
        <f t="shared" si="110"/>
        <v>0</v>
      </c>
      <c r="CX99" s="14">
        <f t="shared" si="110"/>
        <v>0</v>
      </c>
      <c r="CY99" s="14">
        <f t="shared" si="112"/>
        <v>0</v>
      </c>
      <c r="CZ99" s="14">
        <f t="shared" si="112"/>
        <v>0</v>
      </c>
      <c r="DA99" s="14">
        <f t="shared" si="112"/>
        <v>0</v>
      </c>
      <c r="DB99" s="14">
        <f t="shared" si="113"/>
        <v>0</v>
      </c>
      <c r="DC99" s="14">
        <f t="shared" si="113"/>
        <v>0</v>
      </c>
      <c r="DD99" s="14">
        <f t="shared" si="113"/>
        <v>20000000</v>
      </c>
      <c r="DE99" s="14">
        <f t="shared" si="113"/>
        <v>0</v>
      </c>
      <c r="DF99" s="14">
        <f t="shared" si="113"/>
        <v>0</v>
      </c>
      <c r="DG99" s="14">
        <f t="shared" si="113"/>
        <v>0</v>
      </c>
    </row>
    <row r="100" spans="1:112" ht="47.25" customHeight="1" x14ac:dyDescent="0.25">
      <c r="A100" s="173"/>
      <c r="B100" s="153"/>
      <c r="C100" s="55" t="s">
        <v>266</v>
      </c>
      <c r="D100" s="11" t="s">
        <v>267</v>
      </c>
      <c r="E100" s="12">
        <v>301</v>
      </c>
      <c r="F100" s="13" t="s">
        <v>251</v>
      </c>
      <c r="G100" s="14">
        <f t="shared" si="97"/>
        <v>26000000</v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>
        <v>26000000</v>
      </c>
      <c r="X100" s="14"/>
      <c r="Y100" s="14"/>
      <c r="Z100" s="14"/>
      <c r="AB100" s="16">
        <f t="shared" si="98"/>
        <v>1</v>
      </c>
      <c r="AC100" s="14">
        <f t="shared" si="99"/>
        <v>26000000</v>
      </c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>
        <f>+'[2]ENERO 2016'!$Z$190</f>
        <v>26000000</v>
      </c>
      <c r="AT100" s="14"/>
      <c r="AU100" s="14"/>
      <c r="AV100" s="14"/>
      <c r="AW100" s="16">
        <f t="shared" si="100"/>
        <v>0</v>
      </c>
      <c r="AX100" s="14">
        <f t="shared" si="101"/>
        <v>0</v>
      </c>
      <c r="AY100" s="14">
        <f t="shared" si="102"/>
        <v>0</v>
      </c>
      <c r="AZ100" s="14">
        <f t="shared" si="103"/>
        <v>0</v>
      </c>
      <c r="BA100" s="14">
        <f t="shared" si="103"/>
        <v>0</v>
      </c>
      <c r="BB100" s="14">
        <f t="shared" si="103"/>
        <v>0</v>
      </c>
      <c r="BC100" s="14">
        <f t="shared" si="103"/>
        <v>0</v>
      </c>
      <c r="BD100" s="14">
        <f t="shared" si="103"/>
        <v>0</v>
      </c>
      <c r="BE100" s="14">
        <f t="shared" si="103"/>
        <v>0</v>
      </c>
      <c r="BF100" s="14">
        <f t="shared" si="103"/>
        <v>0</v>
      </c>
      <c r="BG100" s="14">
        <f t="shared" si="103"/>
        <v>0</v>
      </c>
      <c r="BH100" s="14">
        <f t="shared" si="103"/>
        <v>0</v>
      </c>
      <c r="BI100" s="14">
        <f t="shared" si="103"/>
        <v>0</v>
      </c>
      <c r="BJ100" s="14">
        <f t="shared" si="103"/>
        <v>0</v>
      </c>
      <c r="BK100" s="14">
        <f t="shared" si="103"/>
        <v>0</v>
      </c>
      <c r="BL100" s="14">
        <f t="shared" si="103"/>
        <v>0</v>
      </c>
      <c r="BM100" s="14">
        <f t="shared" si="103"/>
        <v>0</v>
      </c>
      <c r="BN100" s="14">
        <f t="shared" si="103"/>
        <v>0</v>
      </c>
      <c r="BO100" s="14">
        <f t="shared" si="103"/>
        <v>0</v>
      </c>
      <c r="BP100" s="14">
        <f t="shared" si="105"/>
        <v>0</v>
      </c>
      <c r="BQ100" s="14">
        <f>Z100-AV100</f>
        <v>0</v>
      </c>
      <c r="BR100" s="16">
        <f t="shared" si="107"/>
        <v>0.35760576923076925</v>
      </c>
      <c r="BS100" s="14">
        <f t="shared" si="108"/>
        <v>9297750</v>
      </c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>
        <v>9297750</v>
      </c>
      <c r="CJ100" s="14"/>
      <c r="CK100" s="14"/>
      <c r="CL100" s="14"/>
      <c r="CM100" s="16">
        <f t="shared" si="109"/>
        <v>0.64239423076923075</v>
      </c>
      <c r="CN100" s="14">
        <f t="shared" si="114"/>
        <v>16702250</v>
      </c>
      <c r="CO100" s="14">
        <f t="shared" si="110"/>
        <v>0</v>
      </c>
      <c r="CP100" s="14">
        <f t="shared" si="110"/>
        <v>0</v>
      </c>
      <c r="CQ100" s="14">
        <f t="shared" si="110"/>
        <v>0</v>
      </c>
      <c r="CR100" s="14">
        <f t="shared" si="110"/>
        <v>0</v>
      </c>
      <c r="CS100" s="14">
        <f t="shared" si="110"/>
        <v>0</v>
      </c>
      <c r="CT100" s="14">
        <f t="shared" si="110"/>
        <v>0</v>
      </c>
      <c r="CU100" s="14">
        <f t="shared" si="110"/>
        <v>0</v>
      </c>
      <c r="CV100" s="14">
        <f t="shared" si="110"/>
        <v>0</v>
      </c>
      <c r="CW100" s="14">
        <f t="shared" si="110"/>
        <v>0</v>
      </c>
      <c r="CX100" s="14">
        <f t="shared" si="110"/>
        <v>0</v>
      </c>
      <c r="CY100" s="14">
        <f t="shared" si="112"/>
        <v>0</v>
      </c>
      <c r="CZ100" s="14">
        <f t="shared" si="112"/>
        <v>0</v>
      </c>
      <c r="DA100" s="14">
        <f t="shared" si="112"/>
        <v>0</v>
      </c>
      <c r="DB100" s="14">
        <f t="shared" si="112"/>
        <v>0</v>
      </c>
      <c r="DC100" s="14">
        <f t="shared" si="112"/>
        <v>0</v>
      </c>
      <c r="DD100" s="14">
        <f t="shared" si="112"/>
        <v>16702250</v>
      </c>
      <c r="DE100" s="14">
        <f t="shared" si="112"/>
        <v>0</v>
      </c>
      <c r="DF100" s="14">
        <f t="shared" si="112"/>
        <v>0</v>
      </c>
      <c r="DG100" s="14">
        <f t="shared" si="112"/>
        <v>0</v>
      </c>
    </row>
    <row r="101" spans="1:112" ht="61.5" customHeight="1" x14ac:dyDescent="0.25">
      <c r="A101" s="173"/>
      <c r="B101" s="136" t="s">
        <v>268</v>
      </c>
      <c r="C101" s="73" t="s">
        <v>269</v>
      </c>
      <c r="D101" s="11" t="s">
        <v>270</v>
      </c>
      <c r="E101" s="137">
        <v>301</v>
      </c>
      <c r="F101" s="13" t="s">
        <v>271</v>
      </c>
      <c r="G101" s="14">
        <f t="shared" si="97"/>
        <v>323000000</v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>
        <v>322000000</v>
      </c>
      <c r="X101" s="14"/>
      <c r="Y101" s="14"/>
      <c r="Z101" s="14">
        <f>1000000</f>
        <v>1000000</v>
      </c>
      <c r="AB101" s="16">
        <f t="shared" si="98"/>
        <v>0.32038142414860682</v>
      </c>
      <c r="AC101" s="14">
        <f t="shared" si="99"/>
        <v>103483200</v>
      </c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>
        <f>+'[1]MARZO 2016 ULTIMO'!$Z$299</f>
        <v>103483200</v>
      </c>
      <c r="AT101" s="14"/>
      <c r="AU101" s="14"/>
      <c r="AV101" s="14"/>
      <c r="AW101" s="16">
        <f t="shared" si="100"/>
        <v>0.67961857585139318</v>
      </c>
      <c r="AX101" s="14">
        <f t="shared" si="101"/>
        <v>219516800</v>
      </c>
      <c r="AY101" s="14">
        <f t="shared" si="102"/>
        <v>0</v>
      </c>
      <c r="AZ101" s="14">
        <f t="shared" si="103"/>
        <v>0</v>
      </c>
      <c r="BA101" s="14">
        <f t="shared" si="103"/>
        <v>0</v>
      </c>
      <c r="BB101" s="14">
        <f t="shared" si="103"/>
        <v>0</v>
      </c>
      <c r="BC101" s="14">
        <f t="shared" ref="BC101:BN107" si="115">+L101-AH101</f>
        <v>0</v>
      </c>
      <c r="BD101" s="14">
        <f t="shared" si="115"/>
        <v>0</v>
      </c>
      <c r="BE101" s="14">
        <f t="shared" si="115"/>
        <v>0</v>
      </c>
      <c r="BF101" s="14">
        <f t="shared" si="115"/>
        <v>0</v>
      </c>
      <c r="BG101" s="14">
        <f t="shared" si="115"/>
        <v>0</v>
      </c>
      <c r="BH101" s="14">
        <f t="shared" si="115"/>
        <v>0</v>
      </c>
      <c r="BI101" s="14">
        <f t="shared" si="115"/>
        <v>0</v>
      </c>
      <c r="BJ101" s="14">
        <f t="shared" si="115"/>
        <v>0</v>
      </c>
      <c r="BK101" s="14">
        <f t="shared" si="115"/>
        <v>0</v>
      </c>
      <c r="BL101" s="14">
        <f t="shared" si="115"/>
        <v>0</v>
      </c>
      <c r="BM101" s="14">
        <f t="shared" si="115"/>
        <v>0</v>
      </c>
      <c r="BN101" s="14">
        <f t="shared" si="115"/>
        <v>218516800</v>
      </c>
      <c r="BO101" s="14"/>
      <c r="BP101" s="14">
        <f t="shared" si="105"/>
        <v>0</v>
      </c>
      <c r="BQ101" s="14">
        <f t="shared" si="106"/>
        <v>1000000</v>
      </c>
      <c r="BR101" s="16">
        <f t="shared" si="107"/>
        <v>0.23283188854489165</v>
      </c>
      <c r="BS101" s="14">
        <f t="shared" si="108"/>
        <v>75204700</v>
      </c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>
        <f>+'[1]MARZO 2016 ULTIMO'!$H$297</f>
        <v>75204700</v>
      </c>
      <c r="CJ101" s="14"/>
      <c r="CK101" s="14"/>
      <c r="CL101" s="14"/>
      <c r="CM101" s="16">
        <f t="shared" si="109"/>
        <v>0.76716811145510833</v>
      </c>
      <c r="CN101" s="14">
        <f t="shared" si="114"/>
        <v>247795300</v>
      </c>
      <c r="CO101" s="14">
        <f t="shared" si="110"/>
        <v>0</v>
      </c>
      <c r="CP101" s="14">
        <f t="shared" si="110"/>
        <v>0</v>
      </c>
      <c r="CQ101" s="14">
        <f t="shared" si="110"/>
        <v>0</v>
      </c>
      <c r="CR101" s="14">
        <f t="shared" si="110"/>
        <v>0</v>
      </c>
      <c r="CS101" s="14">
        <f t="shared" si="110"/>
        <v>0</v>
      </c>
      <c r="CT101" s="14">
        <f t="shared" si="110"/>
        <v>0</v>
      </c>
      <c r="CU101" s="14">
        <f t="shared" si="110"/>
        <v>0</v>
      </c>
      <c r="CV101" s="14">
        <f t="shared" ref="CV101:CW107" si="116">+O101-CA101</f>
        <v>0</v>
      </c>
      <c r="CW101" s="14">
        <f t="shared" si="116"/>
        <v>0</v>
      </c>
      <c r="CX101" s="14">
        <f t="shared" si="110"/>
        <v>0</v>
      </c>
      <c r="CY101" s="14">
        <f t="shared" si="112"/>
        <v>0</v>
      </c>
      <c r="CZ101" s="14">
        <f t="shared" si="112"/>
        <v>0</v>
      </c>
      <c r="DA101" s="14">
        <f t="shared" si="112"/>
        <v>0</v>
      </c>
      <c r="DB101" s="14">
        <f t="shared" ref="DB101:DG107" si="117">+U101-CG101</f>
        <v>0</v>
      </c>
      <c r="DC101" s="14">
        <f t="shared" si="117"/>
        <v>0</v>
      </c>
      <c r="DD101" s="14">
        <f t="shared" si="117"/>
        <v>246795300</v>
      </c>
      <c r="DE101" s="14">
        <f t="shared" si="117"/>
        <v>0</v>
      </c>
      <c r="DF101" s="14">
        <f t="shared" si="117"/>
        <v>0</v>
      </c>
      <c r="DG101" s="14">
        <f t="shared" si="117"/>
        <v>1000000</v>
      </c>
    </row>
    <row r="102" spans="1:112" ht="48" customHeight="1" x14ac:dyDescent="0.25">
      <c r="A102" s="173"/>
      <c r="B102" s="74" t="s">
        <v>272</v>
      </c>
      <c r="C102" s="55" t="s">
        <v>273</v>
      </c>
      <c r="D102" s="11" t="s">
        <v>274</v>
      </c>
      <c r="E102" s="12">
        <v>301</v>
      </c>
      <c r="F102" s="13" t="s">
        <v>275</v>
      </c>
      <c r="G102" s="14">
        <f t="shared" si="97"/>
        <v>323000000</v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>
        <v>316000000</v>
      </c>
      <c r="X102" s="14"/>
      <c r="Y102" s="14"/>
      <c r="Z102" s="14">
        <f>6000000+1000000</f>
        <v>7000000</v>
      </c>
      <c r="AB102" s="16">
        <f t="shared" si="98"/>
        <v>0.28140866873065018</v>
      </c>
      <c r="AC102" s="14">
        <f t="shared" si="99"/>
        <v>90895000</v>
      </c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>
        <f>+'[3]FEBRERO 2016'!$G$259-700000</f>
        <v>88195000</v>
      </c>
      <c r="AT102" s="14"/>
      <c r="AU102" s="14"/>
      <c r="AV102" s="14">
        <f>+'[1]MARZO 2016 ULTIMO'!$AF$323</f>
        <v>2700000</v>
      </c>
      <c r="AW102" s="16">
        <f t="shared" si="100"/>
        <v>0.71859133126934982</v>
      </c>
      <c r="AX102" s="14">
        <f t="shared" si="101"/>
        <v>232105000</v>
      </c>
      <c r="AY102" s="14">
        <f t="shared" si="102"/>
        <v>0</v>
      </c>
      <c r="AZ102" s="14">
        <f t="shared" si="103"/>
        <v>0</v>
      </c>
      <c r="BA102" s="14">
        <f t="shared" si="103"/>
        <v>0</v>
      </c>
      <c r="BB102" s="14">
        <f t="shared" si="103"/>
        <v>0</v>
      </c>
      <c r="BC102" s="14">
        <f t="shared" si="115"/>
        <v>0</v>
      </c>
      <c r="BD102" s="14">
        <f t="shared" si="115"/>
        <v>0</v>
      </c>
      <c r="BE102" s="14">
        <f t="shared" si="115"/>
        <v>0</v>
      </c>
      <c r="BF102" s="14">
        <f t="shared" si="115"/>
        <v>0</v>
      </c>
      <c r="BG102" s="14">
        <f t="shared" si="115"/>
        <v>0</v>
      </c>
      <c r="BH102" s="14">
        <f t="shared" si="115"/>
        <v>0</v>
      </c>
      <c r="BI102" s="14">
        <f t="shared" si="115"/>
        <v>0</v>
      </c>
      <c r="BJ102" s="14">
        <f t="shared" si="115"/>
        <v>0</v>
      </c>
      <c r="BK102" s="14">
        <f t="shared" si="115"/>
        <v>0</v>
      </c>
      <c r="BL102" s="14">
        <f t="shared" si="115"/>
        <v>0</v>
      </c>
      <c r="BM102" s="14">
        <f t="shared" si="115"/>
        <v>0</v>
      </c>
      <c r="BN102" s="14">
        <f t="shared" si="115"/>
        <v>227805000</v>
      </c>
      <c r="BO102" s="14"/>
      <c r="BP102" s="14">
        <f t="shared" si="105"/>
        <v>0</v>
      </c>
      <c r="BQ102" s="14">
        <f t="shared" si="106"/>
        <v>4300000</v>
      </c>
      <c r="BR102" s="16">
        <f t="shared" si="107"/>
        <v>0.27422755417956657</v>
      </c>
      <c r="BS102" s="14">
        <f>SUM(BT102:CL102)</f>
        <v>88575500</v>
      </c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>
        <f>+'[1]MARZO 2016 ULTIMO'!$H$321-1700000</f>
        <v>86875500</v>
      </c>
      <c r="CJ102" s="14"/>
      <c r="CK102" s="14"/>
      <c r="CL102" s="14">
        <v>1700000</v>
      </c>
      <c r="CM102" s="16">
        <f t="shared" si="109"/>
        <v>0.72577244582043343</v>
      </c>
      <c r="CN102" s="14">
        <f t="shared" si="114"/>
        <v>234424500</v>
      </c>
      <c r="CO102" s="14">
        <f t="shared" si="110"/>
        <v>0</v>
      </c>
      <c r="CP102" s="14">
        <f t="shared" si="110"/>
        <v>0</v>
      </c>
      <c r="CQ102" s="14">
        <f t="shared" si="110"/>
        <v>0</v>
      </c>
      <c r="CR102" s="14">
        <f t="shared" si="110"/>
        <v>0</v>
      </c>
      <c r="CS102" s="14">
        <f t="shared" si="110"/>
        <v>0</v>
      </c>
      <c r="CT102" s="14">
        <f t="shared" si="110"/>
        <v>0</v>
      </c>
      <c r="CU102" s="14">
        <f t="shared" si="110"/>
        <v>0</v>
      </c>
      <c r="CV102" s="14">
        <f t="shared" si="116"/>
        <v>0</v>
      </c>
      <c r="CW102" s="14">
        <f t="shared" si="116"/>
        <v>0</v>
      </c>
      <c r="CX102" s="14">
        <f t="shared" si="110"/>
        <v>0</v>
      </c>
      <c r="CY102" s="14">
        <f t="shared" si="112"/>
        <v>0</v>
      </c>
      <c r="CZ102" s="14">
        <f t="shared" si="112"/>
        <v>0</v>
      </c>
      <c r="DA102" s="14">
        <f t="shared" si="112"/>
        <v>0</v>
      </c>
      <c r="DB102" s="14">
        <f t="shared" si="117"/>
        <v>0</v>
      </c>
      <c r="DC102" s="14">
        <f t="shared" si="117"/>
        <v>0</v>
      </c>
      <c r="DD102" s="14">
        <f t="shared" si="117"/>
        <v>229124500</v>
      </c>
      <c r="DE102" s="14">
        <f t="shared" si="117"/>
        <v>0</v>
      </c>
      <c r="DF102" s="14">
        <f t="shared" si="117"/>
        <v>0</v>
      </c>
      <c r="DG102" s="14">
        <f t="shared" si="117"/>
        <v>5300000</v>
      </c>
    </row>
    <row r="103" spans="1:112" ht="36" customHeight="1" x14ac:dyDescent="0.25">
      <c r="A103" s="173"/>
      <c r="B103" s="74" t="s">
        <v>276</v>
      </c>
      <c r="C103" s="55" t="s">
        <v>277</v>
      </c>
      <c r="D103" s="11" t="s">
        <v>278</v>
      </c>
      <c r="E103" s="12">
        <v>301</v>
      </c>
      <c r="F103" s="13" t="s">
        <v>279</v>
      </c>
      <c r="G103" s="14">
        <f t="shared" si="97"/>
        <v>69000000</v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>
        <v>67000000</v>
      </c>
      <c r="X103" s="14"/>
      <c r="Y103" s="14"/>
      <c r="Z103" s="14">
        <v>2000000</v>
      </c>
      <c r="AB103" s="16">
        <f t="shared" si="98"/>
        <v>0</v>
      </c>
      <c r="AC103" s="14">
        <f t="shared" si="99"/>
        <v>0</v>
      </c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6">
        <f t="shared" si="100"/>
        <v>1</v>
      </c>
      <c r="AX103" s="14">
        <f t="shared" si="101"/>
        <v>69000000</v>
      </c>
      <c r="AY103" s="14">
        <f t="shared" si="102"/>
        <v>0</v>
      </c>
      <c r="AZ103" s="14">
        <f t="shared" si="103"/>
        <v>0</v>
      </c>
      <c r="BA103" s="14">
        <f t="shared" si="103"/>
        <v>0</v>
      </c>
      <c r="BB103" s="14">
        <f t="shared" si="103"/>
        <v>0</v>
      </c>
      <c r="BC103" s="14">
        <f t="shared" si="115"/>
        <v>0</v>
      </c>
      <c r="BD103" s="14">
        <f t="shared" si="115"/>
        <v>0</v>
      </c>
      <c r="BE103" s="14">
        <f t="shared" si="115"/>
        <v>0</v>
      </c>
      <c r="BF103" s="14">
        <f t="shared" si="115"/>
        <v>0</v>
      </c>
      <c r="BG103" s="14">
        <f t="shared" si="115"/>
        <v>0</v>
      </c>
      <c r="BH103" s="14">
        <f t="shared" si="115"/>
        <v>0</v>
      </c>
      <c r="BI103" s="14">
        <f t="shared" si="115"/>
        <v>0</v>
      </c>
      <c r="BJ103" s="14">
        <f t="shared" si="115"/>
        <v>0</v>
      </c>
      <c r="BK103" s="14">
        <f t="shared" si="115"/>
        <v>0</v>
      </c>
      <c r="BL103" s="14">
        <f t="shared" si="115"/>
        <v>0</v>
      </c>
      <c r="BM103" s="14">
        <f t="shared" si="115"/>
        <v>0</v>
      </c>
      <c r="BN103" s="14">
        <f t="shared" si="115"/>
        <v>67000000</v>
      </c>
      <c r="BO103" s="14"/>
      <c r="BP103" s="14">
        <f t="shared" si="105"/>
        <v>0</v>
      </c>
      <c r="BQ103" s="14">
        <f t="shared" si="106"/>
        <v>2000000</v>
      </c>
      <c r="BR103" s="16">
        <f t="shared" si="107"/>
        <v>0</v>
      </c>
      <c r="BS103" s="14">
        <f t="shared" si="108"/>
        <v>0</v>
      </c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6">
        <f t="shared" si="109"/>
        <v>1</v>
      </c>
      <c r="CN103" s="14">
        <f t="shared" si="114"/>
        <v>69000000</v>
      </c>
      <c r="CO103" s="14">
        <f t="shared" si="110"/>
        <v>0</v>
      </c>
      <c r="CP103" s="14">
        <f t="shared" si="110"/>
        <v>0</v>
      </c>
      <c r="CQ103" s="14">
        <f t="shared" si="110"/>
        <v>0</v>
      </c>
      <c r="CR103" s="14">
        <f t="shared" si="110"/>
        <v>0</v>
      </c>
      <c r="CS103" s="14">
        <f t="shared" si="110"/>
        <v>0</v>
      </c>
      <c r="CT103" s="14">
        <f t="shared" si="110"/>
        <v>0</v>
      </c>
      <c r="CU103" s="14">
        <f t="shared" si="110"/>
        <v>0</v>
      </c>
      <c r="CV103" s="14">
        <f t="shared" si="116"/>
        <v>0</v>
      </c>
      <c r="CW103" s="14">
        <f t="shared" si="116"/>
        <v>0</v>
      </c>
      <c r="CX103" s="14">
        <f t="shared" si="110"/>
        <v>0</v>
      </c>
      <c r="CY103" s="14">
        <f t="shared" si="112"/>
        <v>0</v>
      </c>
      <c r="CZ103" s="14">
        <f t="shared" si="112"/>
        <v>0</v>
      </c>
      <c r="DA103" s="14">
        <f t="shared" si="112"/>
        <v>0</v>
      </c>
      <c r="DB103" s="14">
        <f t="shared" si="117"/>
        <v>0</v>
      </c>
      <c r="DC103" s="14">
        <f t="shared" si="117"/>
        <v>0</v>
      </c>
      <c r="DD103" s="14">
        <f t="shared" si="117"/>
        <v>67000000</v>
      </c>
      <c r="DE103" s="14">
        <f t="shared" si="117"/>
        <v>0</v>
      </c>
      <c r="DF103" s="14">
        <f t="shared" si="117"/>
        <v>0</v>
      </c>
      <c r="DG103" s="14">
        <f t="shared" si="117"/>
        <v>2000000</v>
      </c>
    </row>
    <row r="104" spans="1:112" ht="39.75" customHeight="1" x14ac:dyDescent="0.25">
      <c r="A104" s="173"/>
      <c r="B104" s="151" t="s">
        <v>280</v>
      </c>
      <c r="C104" s="55" t="s">
        <v>281</v>
      </c>
      <c r="D104" s="11" t="s">
        <v>282</v>
      </c>
      <c r="E104" s="12">
        <v>301</v>
      </c>
      <c r="F104" s="13" t="s">
        <v>251</v>
      </c>
      <c r="G104" s="14">
        <f t="shared" si="97"/>
        <v>1272000000</v>
      </c>
      <c r="H104" s="14"/>
      <c r="I104" s="14">
        <v>200000000</v>
      </c>
      <c r="J104" s="14">
        <v>268168096</v>
      </c>
      <c r="K104" s="14"/>
      <c r="L104" s="14">
        <v>701280247</v>
      </c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>
        <v>102551657</v>
      </c>
      <c r="X104" s="14"/>
      <c r="Y104" s="14"/>
      <c r="Z104" s="14"/>
      <c r="AB104" s="16">
        <f t="shared" si="98"/>
        <v>1</v>
      </c>
      <c r="AC104" s="14">
        <f t="shared" si="99"/>
        <v>1272000000</v>
      </c>
      <c r="AD104" s="14"/>
      <c r="AE104" s="14">
        <f>+'[2]ENERO 2016'!$K$218</f>
        <v>200000000</v>
      </c>
      <c r="AF104" s="14">
        <f>+'[2]ENERO 2016'!$M$218</f>
        <v>268168096</v>
      </c>
      <c r="AG104" s="14"/>
      <c r="AH104" s="14">
        <f>+'[2]ENERO 2016'!$O$218</f>
        <v>701280247</v>
      </c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>
        <f>+'[2]ENERO 2016'!$Z$218</f>
        <v>102551657</v>
      </c>
      <c r="AT104" s="14"/>
      <c r="AU104" s="14"/>
      <c r="AV104" s="14"/>
      <c r="AW104" s="16">
        <f t="shared" si="100"/>
        <v>0</v>
      </c>
      <c r="AX104" s="14">
        <f t="shared" si="101"/>
        <v>0</v>
      </c>
      <c r="AY104" s="14">
        <f t="shared" si="102"/>
        <v>0</v>
      </c>
      <c r="AZ104" s="14">
        <f t="shared" si="103"/>
        <v>0</v>
      </c>
      <c r="BA104" s="14">
        <f t="shared" si="103"/>
        <v>0</v>
      </c>
      <c r="BB104" s="14">
        <f t="shared" si="103"/>
        <v>0</v>
      </c>
      <c r="BC104" s="14">
        <f t="shared" si="115"/>
        <v>0</v>
      </c>
      <c r="BD104" s="14">
        <f t="shared" si="115"/>
        <v>0</v>
      </c>
      <c r="BE104" s="14">
        <f t="shared" si="115"/>
        <v>0</v>
      </c>
      <c r="BF104" s="14">
        <f t="shared" si="115"/>
        <v>0</v>
      </c>
      <c r="BG104" s="14">
        <f t="shared" si="115"/>
        <v>0</v>
      </c>
      <c r="BH104" s="14">
        <f t="shared" si="115"/>
        <v>0</v>
      </c>
      <c r="BI104" s="14">
        <f t="shared" si="115"/>
        <v>0</v>
      </c>
      <c r="BJ104" s="14">
        <f t="shared" si="115"/>
        <v>0</v>
      </c>
      <c r="BK104" s="14">
        <f t="shared" si="115"/>
        <v>0</v>
      </c>
      <c r="BL104" s="14">
        <f t="shared" si="115"/>
        <v>0</v>
      </c>
      <c r="BM104" s="14">
        <f t="shared" si="115"/>
        <v>0</v>
      </c>
      <c r="BN104" s="14">
        <f t="shared" si="115"/>
        <v>0</v>
      </c>
      <c r="BO104" s="14"/>
      <c r="BP104" s="14">
        <f t="shared" si="105"/>
        <v>0</v>
      </c>
      <c r="BQ104" s="14">
        <f t="shared" si="106"/>
        <v>0</v>
      </c>
      <c r="BR104" s="16">
        <f t="shared" si="107"/>
        <v>0.9859251124213837</v>
      </c>
      <c r="BS104" s="14">
        <f t="shared" si="108"/>
        <v>1254096743</v>
      </c>
      <c r="BT104" s="14"/>
      <c r="BU104" s="14">
        <v>182096743</v>
      </c>
      <c r="BV104" s="14">
        <v>268168096</v>
      </c>
      <c r="BW104" s="14"/>
      <c r="BX104" s="14">
        <v>701280247</v>
      </c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>
        <v>102551657</v>
      </c>
      <c r="CJ104" s="14"/>
      <c r="CK104" s="14"/>
      <c r="CL104" s="14"/>
      <c r="CM104" s="16">
        <f t="shared" si="109"/>
        <v>1.4074887578616302E-2</v>
      </c>
      <c r="CN104" s="14">
        <f t="shared" si="114"/>
        <v>17903257</v>
      </c>
      <c r="CO104" s="14">
        <f t="shared" si="110"/>
        <v>0</v>
      </c>
      <c r="CP104" s="14">
        <f t="shared" si="110"/>
        <v>17903257</v>
      </c>
      <c r="CQ104" s="14">
        <f t="shared" si="110"/>
        <v>0</v>
      </c>
      <c r="CR104" s="14">
        <f t="shared" si="110"/>
        <v>0</v>
      </c>
      <c r="CS104" s="14">
        <f t="shared" si="110"/>
        <v>0</v>
      </c>
      <c r="CT104" s="14">
        <f t="shared" si="110"/>
        <v>0</v>
      </c>
      <c r="CU104" s="14">
        <f t="shared" si="110"/>
        <v>0</v>
      </c>
      <c r="CV104" s="14">
        <f t="shared" si="116"/>
        <v>0</v>
      </c>
      <c r="CW104" s="14">
        <f t="shared" si="116"/>
        <v>0</v>
      </c>
      <c r="CX104" s="14">
        <f t="shared" si="110"/>
        <v>0</v>
      </c>
      <c r="CY104" s="14">
        <f t="shared" si="112"/>
        <v>0</v>
      </c>
      <c r="CZ104" s="14">
        <f t="shared" si="112"/>
        <v>0</v>
      </c>
      <c r="DA104" s="14">
        <f t="shared" si="112"/>
        <v>0</v>
      </c>
      <c r="DB104" s="14">
        <f t="shared" si="117"/>
        <v>0</v>
      </c>
      <c r="DC104" s="14">
        <f t="shared" si="117"/>
        <v>0</v>
      </c>
      <c r="DD104" s="14">
        <f t="shared" si="117"/>
        <v>0</v>
      </c>
      <c r="DE104" s="14">
        <f t="shared" si="117"/>
        <v>0</v>
      </c>
      <c r="DF104" s="14">
        <f t="shared" si="117"/>
        <v>0</v>
      </c>
      <c r="DG104" s="14">
        <f t="shared" si="117"/>
        <v>0</v>
      </c>
    </row>
    <row r="105" spans="1:112" ht="47.25" customHeight="1" x14ac:dyDescent="0.25">
      <c r="A105" s="173"/>
      <c r="B105" s="152"/>
      <c r="C105" s="55" t="s">
        <v>283</v>
      </c>
      <c r="D105" s="11" t="s">
        <v>284</v>
      </c>
      <c r="E105" s="12">
        <v>301</v>
      </c>
      <c r="F105" s="13" t="s">
        <v>251</v>
      </c>
      <c r="G105" s="14">
        <f t="shared" si="97"/>
        <v>20000000</v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>
        <v>20000000</v>
      </c>
      <c r="X105" s="14"/>
      <c r="Y105" s="14"/>
      <c r="Z105" s="14"/>
      <c r="AB105" s="16">
        <f t="shared" si="98"/>
        <v>1</v>
      </c>
      <c r="AC105" s="14">
        <f t="shared" si="99"/>
        <v>20000000</v>
      </c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>
        <f>+'[2]ENERO 2016'!$Z$227</f>
        <v>20000000</v>
      </c>
      <c r="AT105" s="14"/>
      <c r="AU105" s="14"/>
      <c r="AV105" s="14"/>
      <c r="AW105" s="16">
        <f t="shared" si="100"/>
        <v>0</v>
      </c>
      <c r="AX105" s="14">
        <f t="shared" si="101"/>
        <v>0</v>
      </c>
      <c r="AY105" s="14">
        <f t="shared" si="102"/>
        <v>0</v>
      </c>
      <c r="AZ105" s="14">
        <f t="shared" si="103"/>
        <v>0</v>
      </c>
      <c r="BA105" s="14">
        <f t="shared" si="103"/>
        <v>0</v>
      </c>
      <c r="BB105" s="14">
        <f t="shared" si="103"/>
        <v>0</v>
      </c>
      <c r="BC105" s="14">
        <f t="shared" si="115"/>
        <v>0</v>
      </c>
      <c r="BD105" s="14">
        <f t="shared" si="115"/>
        <v>0</v>
      </c>
      <c r="BE105" s="14">
        <f t="shared" si="115"/>
        <v>0</v>
      </c>
      <c r="BF105" s="14">
        <f t="shared" si="115"/>
        <v>0</v>
      </c>
      <c r="BG105" s="14">
        <f t="shared" si="115"/>
        <v>0</v>
      </c>
      <c r="BH105" s="14">
        <f t="shared" si="115"/>
        <v>0</v>
      </c>
      <c r="BI105" s="14">
        <f t="shared" si="115"/>
        <v>0</v>
      </c>
      <c r="BJ105" s="14">
        <f t="shared" si="115"/>
        <v>0</v>
      </c>
      <c r="BK105" s="14">
        <f t="shared" si="115"/>
        <v>0</v>
      </c>
      <c r="BL105" s="14">
        <f t="shared" si="115"/>
        <v>0</v>
      </c>
      <c r="BM105" s="14">
        <f t="shared" si="115"/>
        <v>0</v>
      </c>
      <c r="BN105" s="14">
        <f t="shared" si="115"/>
        <v>0</v>
      </c>
      <c r="BO105" s="14"/>
      <c r="BP105" s="14">
        <f t="shared" si="105"/>
        <v>0</v>
      </c>
      <c r="BQ105" s="14">
        <f t="shared" si="106"/>
        <v>0</v>
      </c>
      <c r="BR105" s="16">
        <f t="shared" si="107"/>
        <v>0.36749999999999999</v>
      </c>
      <c r="BS105" s="14">
        <f t="shared" si="108"/>
        <v>7350000</v>
      </c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>
        <v>7350000</v>
      </c>
      <c r="CJ105" s="14"/>
      <c r="CK105" s="14"/>
      <c r="CL105" s="14"/>
      <c r="CM105" s="16">
        <f t="shared" si="109"/>
        <v>0.63250000000000006</v>
      </c>
      <c r="CN105" s="14">
        <f t="shared" si="114"/>
        <v>12650000</v>
      </c>
      <c r="CO105" s="14">
        <f t="shared" si="110"/>
        <v>0</v>
      </c>
      <c r="CP105" s="14">
        <f t="shared" si="110"/>
        <v>0</v>
      </c>
      <c r="CQ105" s="14">
        <f t="shared" si="110"/>
        <v>0</v>
      </c>
      <c r="CR105" s="14">
        <f t="shared" si="110"/>
        <v>0</v>
      </c>
      <c r="CS105" s="14">
        <f t="shared" si="110"/>
        <v>0</v>
      </c>
      <c r="CT105" s="14">
        <f t="shared" si="110"/>
        <v>0</v>
      </c>
      <c r="CU105" s="14">
        <f t="shared" si="110"/>
        <v>0</v>
      </c>
      <c r="CV105" s="14">
        <f t="shared" si="116"/>
        <v>0</v>
      </c>
      <c r="CW105" s="14">
        <f t="shared" si="116"/>
        <v>0</v>
      </c>
      <c r="CX105" s="14">
        <f t="shared" si="110"/>
        <v>0</v>
      </c>
      <c r="CY105" s="14">
        <f t="shared" si="112"/>
        <v>0</v>
      </c>
      <c r="CZ105" s="14">
        <f t="shared" si="112"/>
        <v>0</v>
      </c>
      <c r="DA105" s="14">
        <f t="shared" si="112"/>
        <v>0</v>
      </c>
      <c r="DB105" s="14">
        <f t="shared" si="117"/>
        <v>0</v>
      </c>
      <c r="DC105" s="14">
        <f t="shared" si="117"/>
        <v>0</v>
      </c>
      <c r="DD105" s="14">
        <f t="shared" si="117"/>
        <v>12650000</v>
      </c>
      <c r="DE105" s="14">
        <f t="shared" si="117"/>
        <v>0</v>
      </c>
      <c r="DF105" s="14">
        <f t="shared" si="117"/>
        <v>0</v>
      </c>
      <c r="DG105" s="14">
        <f t="shared" si="117"/>
        <v>0</v>
      </c>
    </row>
    <row r="106" spans="1:112" ht="36" customHeight="1" x14ac:dyDescent="0.25">
      <c r="A106" s="173"/>
      <c r="B106" s="153"/>
      <c r="C106" s="55" t="s">
        <v>285</v>
      </c>
      <c r="D106" s="11" t="s">
        <v>286</v>
      </c>
      <c r="E106" s="75">
        <v>301</v>
      </c>
      <c r="F106" s="13" t="s">
        <v>251</v>
      </c>
      <c r="G106" s="14">
        <f t="shared" si="97"/>
        <v>100000000</v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>
        <v>100000000</v>
      </c>
      <c r="X106" s="14"/>
      <c r="Y106" s="14"/>
      <c r="Z106" s="14"/>
      <c r="AB106" s="16">
        <f t="shared" si="98"/>
        <v>0.8</v>
      </c>
      <c r="AC106" s="14">
        <f t="shared" si="99"/>
        <v>80000000</v>
      </c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>
        <f>+'[2]ENERO 2016'!$Z$232</f>
        <v>80000000</v>
      </c>
      <c r="AT106" s="14"/>
      <c r="AU106" s="14"/>
      <c r="AV106" s="14"/>
      <c r="AW106" s="16">
        <f t="shared" si="100"/>
        <v>0.19999999999999996</v>
      </c>
      <c r="AX106" s="14">
        <f t="shared" si="101"/>
        <v>20000000</v>
      </c>
      <c r="AY106" s="14">
        <f t="shared" si="102"/>
        <v>0</v>
      </c>
      <c r="AZ106" s="14">
        <f t="shared" si="103"/>
        <v>0</v>
      </c>
      <c r="BA106" s="14">
        <f t="shared" si="103"/>
        <v>0</v>
      </c>
      <c r="BB106" s="14">
        <f t="shared" si="103"/>
        <v>0</v>
      </c>
      <c r="BC106" s="14">
        <f t="shared" si="115"/>
        <v>0</v>
      </c>
      <c r="BD106" s="14">
        <f t="shared" si="115"/>
        <v>0</v>
      </c>
      <c r="BE106" s="14">
        <f t="shared" si="115"/>
        <v>0</v>
      </c>
      <c r="BF106" s="14">
        <f t="shared" si="115"/>
        <v>0</v>
      </c>
      <c r="BG106" s="14">
        <f t="shared" si="115"/>
        <v>0</v>
      </c>
      <c r="BH106" s="14">
        <f t="shared" si="115"/>
        <v>0</v>
      </c>
      <c r="BI106" s="14">
        <f t="shared" si="115"/>
        <v>0</v>
      </c>
      <c r="BJ106" s="14">
        <f t="shared" si="115"/>
        <v>0</v>
      </c>
      <c r="BK106" s="14">
        <f t="shared" si="115"/>
        <v>0</v>
      </c>
      <c r="BL106" s="14">
        <f t="shared" si="115"/>
        <v>0</v>
      </c>
      <c r="BM106" s="14">
        <f t="shared" si="115"/>
        <v>0</v>
      </c>
      <c r="BN106" s="14">
        <f t="shared" si="115"/>
        <v>20000000</v>
      </c>
      <c r="BO106" s="14"/>
      <c r="BP106" s="14">
        <f t="shared" si="105"/>
        <v>0</v>
      </c>
      <c r="BQ106" s="14">
        <f t="shared" si="106"/>
        <v>0</v>
      </c>
      <c r="BR106" s="16">
        <f t="shared" si="107"/>
        <v>0.59293043999999995</v>
      </c>
      <c r="BS106" s="14">
        <f t="shared" si="108"/>
        <v>59293044</v>
      </c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>
        <v>59293044</v>
      </c>
      <c r="CJ106" s="14"/>
      <c r="CK106" s="14"/>
      <c r="CL106" s="14"/>
      <c r="CM106" s="16">
        <f t="shared" si="109"/>
        <v>0.40706956000000005</v>
      </c>
      <c r="CN106" s="14">
        <f t="shared" si="114"/>
        <v>40706956</v>
      </c>
      <c r="CO106" s="14">
        <f t="shared" si="110"/>
        <v>0</v>
      </c>
      <c r="CP106" s="14">
        <f t="shared" si="110"/>
        <v>0</v>
      </c>
      <c r="CQ106" s="14">
        <f t="shared" si="110"/>
        <v>0</v>
      </c>
      <c r="CR106" s="14">
        <f t="shared" si="110"/>
        <v>0</v>
      </c>
      <c r="CS106" s="14">
        <f t="shared" si="110"/>
        <v>0</v>
      </c>
      <c r="CT106" s="14">
        <f t="shared" si="110"/>
        <v>0</v>
      </c>
      <c r="CU106" s="14">
        <f t="shared" si="110"/>
        <v>0</v>
      </c>
      <c r="CV106" s="14">
        <f t="shared" si="116"/>
        <v>0</v>
      </c>
      <c r="CW106" s="14">
        <f t="shared" si="116"/>
        <v>0</v>
      </c>
      <c r="CX106" s="14">
        <f t="shared" si="110"/>
        <v>0</v>
      </c>
      <c r="CY106" s="14">
        <f t="shared" si="112"/>
        <v>0</v>
      </c>
      <c r="CZ106" s="14">
        <f t="shared" si="112"/>
        <v>0</v>
      </c>
      <c r="DA106" s="14">
        <f t="shared" si="112"/>
        <v>0</v>
      </c>
      <c r="DB106" s="14">
        <f t="shared" si="117"/>
        <v>0</v>
      </c>
      <c r="DC106" s="14">
        <f t="shared" si="117"/>
        <v>0</v>
      </c>
      <c r="DD106" s="14">
        <f t="shared" si="117"/>
        <v>40706956</v>
      </c>
      <c r="DE106" s="14">
        <f t="shared" si="117"/>
        <v>0</v>
      </c>
      <c r="DF106" s="14">
        <f t="shared" si="117"/>
        <v>0</v>
      </c>
      <c r="DG106" s="14">
        <f t="shared" si="117"/>
        <v>0</v>
      </c>
    </row>
    <row r="107" spans="1:112" ht="30" customHeight="1" x14ac:dyDescent="0.25">
      <c r="A107" s="173"/>
      <c r="B107" s="74" t="s">
        <v>287</v>
      </c>
      <c r="C107" s="55" t="s">
        <v>288</v>
      </c>
      <c r="D107" s="11" t="s">
        <v>289</v>
      </c>
      <c r="E107" s="75">
        <v>301</v>
      </c>
      <c r="F107" s="13" t="s">
        <v>251</v>
      </c>
      <c r="G107" s="14">
        <f t="shared" si="97"/>
        <v>50000000</v>
      </c>
      <c r="H107" s="14"/>
      <c r="I107" s="14"/>
      <c r="J107" s="14">
        <f>50000000-50000000</f>
        <v>0</v>
      </c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>
        <f>21264791+28735209</f>
        <v>50000000</v>
      </c>
      <c r="W107" s="14"/>
      <c r="X107" s="14"/>
      <c r="Y107" s="14"/>
      <c r="Z107" s="14"/>
      <c r="AB107" s="16">
        <f t="shared" si="98"/>
        <v>0.582986</v>
      </c>
      <c r="AC107" s="14">
        <f t="shared" si="99"/>
        <v>29149300</v>
      </c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>
        <v>29149300</v>
      </c>
      <c r="AS107" s="14"/>
      <c r="AT107" s="14"/>
      <c r="AU107" s="14"/>
      <c r="AV107" s="14"/>
      <c r="AW107" s="16">
        <f t="shared" si="100"/>
        <v>0.417014</v>
      </c>
      <c r="AX107" s="14">
        <f t="shared" si="101"/>
        <v>20850700</v>
      </c>
      <c r="AY107" s="14">
        <f t="shared" si="102"/>
        <v>0</v>
      </c>
      <c r="AZ107" s="14">
        <f t="shared" si="103"/>
        <v>0</v>
      </c>
      <c r="BA107" s="14">
        <f t="shared" si="103"/>
        <v>0</v>
      </c>
      <c r="BB107" s="14">
        <f t="shared" si="103"/>
        <v>0</v>
      </c>
      <c r="BC107" s="14">
        <f t="shared" si="115"/>
        <v>0</v>
      </c>
      <c r="BD107" s="14">
        <f t="shared" si="115"/>
        <v>0</v>
      </c>
      <c r="BE107" s="14">
        <f t="shared" si="115"/>
        <v>0</v>
      </c>
      <c r="BF107" s="14">
        <f t="shared" si="115"/>
        <v>0</v>
      </c>
      <c r="BG107" s="14">
        <f t="shared" si="115"/>
        <v>0</v>
      </c>
      <c r="BH107" s="14">
        <f t="shared" si="115"/>
        <v>0</v>
      </c>
      <c r="BI107" s="14">
        <f t="shared" si="115"/>
        <v>0</v>
      </c>
      <c r="BJ107" s="14">
        <f t="shared" si="115"/>
        <v>0</v>
      </c>
      <c r="BK107" s="14">
        <f t="shared" si="115"/>
        <v>0</v>
      </c>
      <c r="BL107" s="14">
        <f t="shared" si="115"/>
        <v>0</v>
      </c>
      <c r="BM107" s="14">
        <f t="shared" si="115"/>
        <v>20850700</v>
      </c>
      <c r="BN107" s="14">
        <f t="shared" si="115"/>
        <v>0</v>
      </c>
      <c r="BO107" s="14"/>
      <c r="BP107" s="14">
        <f t="shared" si="105"/>
        <v>0</v>
      </c>
      <c r="BQ107" s="14">
        <f t="shared" si="106"/>
        <v>0</v>
      </c>
      <c r="BR107" s="16">
        <f t="shared" si="107"/>
        <v>0.582986</v>
      </c>
      <c r="BS107" s="14">
        <f t="shared" si="108"/>
        <v>29149300</v>
      </c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>
        <f>+'[3]FEBRERO 2016'!$H$335</f>
        <v>29149300</v>
      </c>
      <c r="CI107" s="14"/>
      <c r="CJ107" s="14"/>
      <c r="CK107" s="14"/>
      <c r="CL107" s="14"/>
      <c r="CM107" s="16">
        <f t="shared" si="109"/>
        <v>0.417014</v>
      </c>
      <c r="CN107" s="14">
        <f t="shared" si="114"/>
        <v>20850700</v>
      </c>
      <c r="CO107" s="14">
        <f t="shared" si="110"/>
        <v>0</v>
      </c>
      <c r="CP107" s="14">
        <f t="shared" si="110"/>
        <v>0</v>
      </c>
      <c r="CQ107" s="14">
        <f t="shared" si="110"/>
        <v>0</v>
      </c>
      <c r="CR107" s="14">
        <f t="shared" si="110"/>
        <v>0</v>
      </c>
      <c r="CS107" s="14">
        <f t="shared" si="110"/>
        <v>0</v>
      </c>
      <c r="CT107" s="14">
        <f t="shared" si="110"/>
        <v>0</v>
      </c>
      <c r="CU107" s="14">
        <f t="shared" si="110"/>
        <v>0</v>
      </c>
      <c r="CV107" s="14">
        <f t="shared" si="116"/>
        <v>0</v>
      </c>
      <c r="CW107" s="14">
        <f t="shared" si="116"/>
        <v>0</v>
      </c>
      <c r="CX107" s="14">
        <f t="shared" si="110"/>
        <v>0</v>
      </c>
      <c r="CY107" s="14">
        <f t="shared" si="112"/>
        <v>0</v>
      </c>
      <c r="CZ107" s="14">
        <f t="shared" si="112"/>
        <v>0</v>
      </c>
      <c r="DA107" s="14">
        <f t="shared" si="112"/>
        <v>0</v>
      </c>
      <c r="DB107" s="14">
        <f t="shared" si="117"/>
        <v>0</v>
      </c>
      <c r="DC107" s="14">
        <f t="shared" si="117"/>
        <v>20850700</v>
      </c>
      <c r="DD107" s="14">
        <f t="shared" si="117"/>
        <v>0</v>
      </c>
      <c r="DE107" s="14">
        <f t="shared" si="117"/>
        <v>0</v>
      </c>
      <c r="DF107" s="14">
        <f t="shared" si="117"/>
        <v>0</v>
      </c>
      <c r="DG107" s="14">
        <f t="shared" si="117"/>
        <v>0</v>
      </c>
    </row>
    <row r="108" spans="1:112" s="32" customFormat="1" ht="24" customHeight="1" thickBot="1" x14ac:dyDescent="0.3">
      <c r="A108" s="59"/>
      <c r="B108" s="174" t="s">
        <v>290</v>
      </c>
      <c r="C108" s="175"/>
      <c r="D108" s="175"/>
      <c r="E108" s="175"/>
      <c r="F108" s="176"/>
      <c r="G108" s="48">
        <f t="shared" ref="G108:Z108" si="118">SUM(G93:G107)</f>
        <v>2518000000</v>
      </c>
      <c r="H108" s="48">
        <f t="shared" si="118"/>
        <v>0</v>
      </c>
      <c r="I108" s="48">
        <f t="shared" si="118"/>
        <v>200000000</v>
      </c>
      <c r="J108" s="48">
        <f t="shared" si="118"/>
        <v>268168096</v>
      </c>
      <c r="K108" s="48">
        <f t="shared" si="118"/>
        <v>0</v>
      </c>
      <c r="L108" s="48">
        <f t="shared" si="118"/>
        <v>701280247</v>
      </c>
      <c r="M108" s="48">
        <f t="shared" si="118"/>
        <v>0</v>
      </c>
      <c r="N108" s="48">
        <f t="shared" si="118"/>
        <v>0</v>
      </c>
      <c r="O108" s="48">
        <f t="shared" si="118"/>
        <v>0</v>
      </c>
      <c r="P108" s="48">
        <f t="shared" si="118"/>
        <v>0</v>
      </c>
      <c r="Q108" s="48">
        <f t="shared" si="118"/>
        <v>0</v>
      </c>
      <c r="R108" s="48">
        <f t="shared" si="118"/>
        <v>0</v>
      </c>
      <c r="S108" s="48">
        <f t="shared" si="118"/>
        <v>0</v>
      </c>
      <c r="T108" s="48">
        <f t="shared" si="118"/>
        <v>0</v>
      </c>
      <c r="U108" s="48">
        <f t="shared" si="118"/>
        <v>0</v>
      </c>
      <c r="V108" s="48">
        <f t="shared" si="118"/>
        <v>50000000</v>
      </c>
      <c r="W108" s="48">
        <f t="shared" si="118"/>
        <v>1262551657</v>
      </c>
      <c r="X108" s="48">
        <f t="shared" si="118"/>
        <v>0</v>
      </c>
      <c r="Y108" s="48">
        <f t="shared" si="118"/>
        <v>0</v>
      </c>
      <c r="Z108" s="48">
        <f t="shared" si="118"/>
        <v>36000000</v>
      </c>
      <c r="AB108" s="28">
        <f t="shared" si="98"/>
        <v>0.70877926965845905</v>
      </c>
      <c r="AC108" s="48">
        <f>SUM(AC93:AC107)</f>
        <v>1784706201</v>
      </c>
      <c r="AD108" s="48"/>
      <c r="AE108" s="48">
        <f>SUM(AE93:AE107)</f>
        <v>200000000</v>
      </c>
      <c r="AF108" s="48">
        <f t="shared" ref="AF108:AV108" si="119">SUM(AF93:AF107)</f>
        <v>268168096</v>
      </c>
      <c r="AG108" s="48">
        <f t="shared" si="119"/>
        <v>0</v>
      </c>
      <c r="AH108" s="48">
        <f t="shared" si="119"/>
        <v>701280247</v>
      </c>
      <c r="AI108" s="48">
        <f t="shared" si="119"/>
        <v>0</v>
      </c>
      <c r="AJ108" s="48">
        <f t="shared" si="119"/>
        <v>0</v>
      </c>
      <c r="AK108" s="48">
        <f t="shared" si="119"/>
        <v>0</v>
      </c>
      <c r="AL108" s="48">
        <f t="shared" si="119"/>
        <v>0</v>
      </c>
      <c r="AM108" s="48">
        <f t="shared" si="119"/>
        <v>0</v>
      </c>
      <c r="AN108" s="48">
        <f t="shared" si="119"/>
        <v>0</v>
      </c>
      <c r="AO108" s="48">
        <f t="shared" si="119"/>
        <v>0</v>
      </c>
      <c r="AP108" s="48">
        <f t="shared" si="119"/>
        <v>0</v>
      </c>
      <c r="AQ108" s="48">
        <f t="shared" si="119"/>
        <v>0</v>
      </c>
      <c r="AR108" s="48">
        <f t="shared" si="119"/>
        <v>29149300</v>
      </c>
      <c r="AS108" s="48">
        <f t="shared" si="119"/>
        <v>582942422</v>
      </c>
      <c r="AT108" s="48">
        <f t="shared" si="119"/>
        <v>0</v>
      </c>
      <c r="AU108" s="48">
        <f t="shared" si="119"/>
        <v>0</v>
      </c>
      <c r="AV108" s="48">
        <f t="shared" si="119"/>
        <v>3166136</v>
      </c>
      <c r="AW108" s="28">
        <f t="shared" si="100"/>
        <v>0.29122073034154095</v>
      </c>
      <c r="AX108" s="48">
        <f>SUM(AX93:AX107)</f>
        <v>733293799</v>
      </c>
      <c r="AY108" s="48"/>
      <c r="AZ108" s="48">
        <f>SUM(AZ93:AZ107)</f>
        <v>0</v>
      </c>
      <c r="BA108" s="48">
        <f t="shared" ref="BA108:BQ108" si="120">SUM(BA93:BA107)</f>
        <v>0</v>
      </c>
      <c r="BB108" s="48">
        <f t="shared" si="120"/>
        <v>0</v>
      </c>
      <c r="BC108" s="48">
        <f t="shared" si="120"/>
        <v>0</v>
      </c>
      <c r="BD108" s="48">
        <f t="shared" si="120"/>
        <v>0</v>
      </c>
      <c r="BE108" s="48">
        <f t="shared" si="120"/>
        <v>0</v>
      </c>
      <c r="BF108" s="48">
        <f t="shared" si="120"/>
        <v>0</v>
      </c>
      <c r="BG108" s="48">
        <f t="shared" si="120"/>
        <v>0</v>
      </c>
      <c r="BH108" s="48">
        <f t="shared" si="120"/>
        <v>0</v>
      </c>
      <c r="BI108" s="48">
        <f t="shared" si="120"/>
        <v>0</v>
      </c>
      <c r="BJ108" s="48">
        <f t="shared" si="120"/>
        <v>0</v>
      </c>
      <c r="BK108" s="48">
        <f t="shared" si="120"/>
        <v>0</v>
      </c>
      <c r="BL108" s="48">
        <f t="shared" si="120"/>
        <v>0</v>
      </c>
      <c r="BM108" s="48">
        <f t="shared" si="120"/>
        <v>20850700</v>
      </c>
      <c r="BN108" s="48">
        <f t="shared" si="120"/>
        <v>679609235</v>
      </c>
      <c r="BO108" s="48">
        <f t="shared" si="120"/>
        <v>0</v>
      </c>
      <c r="BP108" s="48">
        <f t="shared" si="120"/>
        <v>0</v>
      </c>
      <c r="BQ108" s="48">
        <f t="shared" si="120"/>
        <v>32833864</v>
      </c>
      <c r="BR108" s="28">
        <f t="shared" si="107"/>
        <v>0.65110991660047657</v>
      </c>
      <c r="BS108" s="48">
        <f>SUM(BS93:BS107)</f>
        <v>1639494770</v>
      </c>
      <c r="BT108" s="48">
        <f>SUM(BT93:BT107)</f>
        <v>0</v>
      </c>
      <c r="BU108" s="48">
        <f>SUM(BU93:BU107)</f>
        <v>182096743</v>
      </c>
      <c r="BV108" s="48">
        <f>SUM(BV93:BV107)</f>
        <v>268168096</v>
      </c>
      <c r="BW108" s="48"/>
      <c r="BX108" s="48">
        <f>SUM(BX93:BX107)</f>
        <v>701280247</v>
      </c>
      <c r="BY108" s="48">
        <f>SUM(BY93:BY107)</f>
        <v>0</v>
      </c>
      <c r="BZ108" s="48"/>
      <c r="CA108" s="48">
        <f t="shared" ref="CA108:CL108" si="121">SUM(CA93:CA107)</f>
        <v>0</v>
      </c>
      <c r="CB108" s="48">
        <f t="shared" si="121"/>
        <v>0</v>
      </c>
      <c r="CC108" s="48">
        <f t="shared" si="121"/>
        <v>0</v>
      </c>
      <c r="CD108" s="48">
        <f t="shared" si="121"/>
        <v>0</v>
      </c>
      <c r="CE108" s="48">
        <f t="shared" si="121"/>
        <v>0</v>
      </c>
      <c r="CF108" s="48">
        <f t="shared" si="121"/>
        <v>0</v>
      </c>
      <c r="CG108" s="48">
        <f t="shared" si="121"/>
        <v>0</v>
      </c>
      <c r="CH108" s="48">
        <f t="shared" si="121"/>
        <v>29149300</v>
      </c>
      <c r="CI108" s="48">
        <f t="shared" si="121"/>
        <v>456634248</v>
      </c>
      <c r="CJ108" s="48">
        <f t="shared" si="121"/>
        <v>0</v>
      </c>
      <c r="CK108" s="48">
        <f t="shared" si="121"/>
        <v>0</v>
      </c>
      <c r="CL108" s="48">
        <f t="shared" si="121"/>
        <v>2166136</v>
      </c>
      <c r="CM108" s="28">
        <f t="shared" si="109"/>
        <v>0.34889008339952343</v>
      </c>
      <c r="CN108" s="48">
        <f>SUM(CN93:CN107)</f>
        <v>878505230</v>
      </c>
      <c r="CO108" s="48">
        <f>SUM(CO93:CO107)</f>
        <v>0</v>
      </c>
      <c r="CP108" s="48">
        <f>SUM(CP93:CP107)</f>
        <v>17903257</v>
      </c>
      <c r="CQ108" s="48">
        <f t="shared" ref="CQ108:DG108" si="122">SUM(CQ93:CQ107)</f>
        <v>0</v>
      </c>
      <c r="CR108" s="48">
        <f t="shared" si="122"/>
        <v>0</v>
      </c>
      <c r="CS108" s="48">
        <f t="shared" si="122"/>
        <v>0</v>
      </c>
      <c r="CT108" s="48">
        <f t="shared" si="122"/>
        <v>0</v>
      </c>
      <c r="CU108" s="48">
        <f t="shared" si="122"/>
        <v>0</v>
      </c>
      <c r="CV108" s="48">
        <f t="shared" si="122"/>
        <v>0</v>
      </c>
      <c r="CW108" s="48">
        <f t="shared" si="122"/>
        <v>0</v>
      </c>
      <c r="CX108" s="48">
        <f t="shared" si="122"/>
        <v>0</v>
      </c>
      <c r="CY108" s="48">
        <f t="shared" si="122"/>
        <v>0</v>
      </c>
      <c r="CZ108" s="48">
        <f t="shared" si="122"/>
        <v>0</v>
      </c>
      <c r="DA108" s="48">
        <f t="shared" si="122"/>
        <v>0</v>
      </c>
      <c r="DB108" s="48">
        <f t="shared" si="122"/>
        <v>0</v>
      </c>
      <c r="DC108" s="48">
        <f t="shared" si="122"/>
        <v>20850700</v>
      </c>
      <c r="DD108" s="48">
        <f t="shared" si="122"/>
        <v>805917409</v>
      </c>
      <c r="DE108" s="48">
        <f t="shared" si="122"/>
        <v>0</v>
      </c>
      <c r="DF108" s="48">
        <f t="shared" si="122"/>
        <v>0</v>
      </c>
      <c r="DG108" s="76">
        <f t="shared" si="122"/>
        <v>33833864</v>
      </c>
    </row>
    <row r="109" spans="1:112" ht="54.75" customHeight="1" thickTop="1" x14ac:dyDescent="0.25">
      <c r="A109" s="162" t="s">
        <v>291</v>
      </c>
      <c r="B109" s="163" t="s">
        <v>292</v>
      </c>
      <c r="C109" s="55" t="s">
        <v>293</v>
      </c>
      <c r="D109" s="11" t="s">
        <v>294</v>
      </c>
      <c r="E109" s="77">
        <v>111</v>
      </c>
      <c r="F109" s="13" t="s">
        <v>295</v>
      </c>
      <c r="G109" s="14">
        <f t="shared" si="97"/>
        <v>2856721350</v>
      </c>
      <c r="H109" s="14"/>
      <c r="I109" s="14"/>
      <c r="J109" s="14">
        <f>2264025000</f>
        <v>2264025000</v>
      </c>
      <c r="K109" s="14">
        <f>72450095</f>
        <v>72450095</v>
      </c>
      <c r="L109" s="14"/>
      <c r="M109" s="14"/>
      <c r="N109" s="14">
        <f>54387</f>
        <v>54387</v>
      </c>
      <c r="O109" s="14">
        <f>30665828</f>
        <v>30665828</v>
      </c>
      <c r="P109" s="14">
        <f>1940856</f>
        <v>1940856</v>
      </c>
      <c r="Q109" s="14"/>
      <c r="R109" s="40">
        <f>60000000+100000000</f>
        <v>160000000</v>
      </c>
      <c r="S109" s="14"/>
      <c r="T109" s="14"/>
      <c r="U109" s="14"/>
      <c r="V109" s="14"/>
      <c r="W109" s="14"/>
      <c r="X109" s="14"/>
      <c r="Y109" s="14"/>
      <c r="Z109" s="45">
        <f>28000000+784585184-485000000</f>
        <v>327585184</v>
      </c>
      <c r="AA109" s="78"/>
      <c r="AB109" s="16">
        <f t="shared" si="98"/>
        <v>7.2699313147920427E-2</v>
      </c>
      <c r="AC109" s="14">
        <f t="shared" ref="AC109:AC127" si="123">SUM(AD109:AV109)</f>
        <v>207681680</v>
      </c>
      <c r="AD109" s="14"/>
      <c r="AE109" s="14"/>
      <c r="AF109" s="14">
        <f>+'[1]MARZO 2016 ULTIMO'!$M$18</f>
        <v>207681680</v>
      </c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6">
        <f t="shared" si="100"/>
        <v>0.92730068685207956</v>
      </c>
      <c r="AX109" s="14">
        <f t="shared" ref="AX109:AX127" si="124">SUM(AY109:BQ109)</f>
        <v>2649039670</v>
      </c>
      <c r="AY109" s="14">
        <f t="shared" ref="AY109:AY127" si="125">+H109</f>
        <v>0</v>
      </c>
      <c r="AZ109" s="14">
        <f t="shared" ref="AZ109:BO127" si="126">I109-AE109</f>
        <v>0</v>
      </c>
      <c r="BA109" s="14">
        <f t="shared" si="126"/>
        <v>2056343320</v>
      </c>
      <c r="BB109" s="14">
        <f t="shared" si="126"/>
        <v>72450095</v>
      </c>
      <c r="BC109" s="14">
        <f t="shared" ref="BC109:BN119" si="127">+L109-AH109</f>
        <v>0</v>
      </c>
      <c r="BD109" s="14">
        <f t="shared" si="127"/>
        <v>0</v>
      </c>
      <c r="BE109" s="14">
        <f t="shared" si="127"/>
        <v>54387</v>
      </c>
      <c r="BF109" s="14">
        <f t="shared" si="127"/>
        <v>30665828</v>
      </c>
      <c r="BG109" s="14">
        <f t="shared" si="127"/>
        <v>1940856</v>
      </c>
      <c r="BH109" s="14">
        <f t="shared" si="127"/>
        <v>0</v>
      </c>
      <c r="BI109" s="14">
        <f t="shared" si="127"/>
        <v>160000000</v>
      </c>
      <c r="BJ109" s="14">
        <f t="shared" si="127"/>
        <v>0</v>
      </c>
      <c r="BK109" s="14">
        <f t="shared" si="127"/>
        <v>0</v>
      </c>
      <c r="BL109" s="14">
        <f t="shared" si="127"/>
        <v>0</v>
      </c>
      <c r="BM109" s="14">
        <f t="shared" si="127"/>
        <v>0</v>
      </c>
      <c r="BN109" s="14">
        <f t="shared" si="127"/>
        <v>0</v>
      </c>
      <c r="BO109" s="14"/>
      <c r="BP109" s="14">
        <f t="shared" ref="BP109:BP127" si="128">Y109-AU109</f>
        <v>0</v>
      </c>
      <c r="BQ109" s="14">
        <f t="shared" ref="BQ109:BQ127" si="129">+Z109-AV109</f>
        <v>327585184</v>
      </c>
      <c r="BR109" s="16">
        <f t="shared" si="107"/>
        <v>6.6989871098208448E-2</v>
      </c>
      <c r="BS109" s="14">
        <f t="shared" si="108"/>
        <v>191371395</v>
      </c>
      <c r="BT109" s="14"/>
      <c r="BU109" s="14"/>
      <c r="BV109" s="14">
        <f>+'[1]MARZO 2016 ULTIMO'!$H$16</f>
        <v>191371395</v>
      </c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6">
        <f t="shared" si="109"/>
        <v>0.93301012890179158</v>
      </c>
      <c r="CN109" s="14">
        <f>SUM(CO109:DG109)</f>
        <v>2665349955</v>
      </c>
      <c r="CO109" s="14">
        <f t="shared" si="110"/>
        <v>0</v>
      </c>
      <c r="CP109" s="14">
        <f t="shared" si="110"/>
        <v>0</v>
      </c>
      <c r="CQ109" s="14">
        <f t="shared" si="110"/>
        <v>2072653605</v>
      </c>
      <c r="CR109" s="14">
        <f t="shared" si="110"/>
        <v>72450095</v>
      </c>
      <c r="CS109" s="14">
        <f t="shared" si="110"/>
        <v>0</v>
      </c>
      <c r="CT109" s="14">
        <f t="shared" si="110"/>
        <v>0</v>
      </c>
      <c r="CU109" s="14">
        <f t="shared" si="110"/>
        <v>54387</v>
      </c>
      <c r="CV109" s="14">
        <f t="shared" ref="CV109:CX119" si="130">+O109-CA109</f>
        <v>30665828</v>
      </c>
      <c r="CW109" s="14">
        <f t="shared" si="130"/>
        <v>1940856</v>
      </c>
      <c r="CX109" s="14">
        <f t="shared" si="130"/>
        <v>0</v>
      </c>
      <c r="CY109" s="14">
        <f t="shared" ref="CY109:DG127" si="131">R109-CD109</f>
        <v>160000000</v>
      </c>
      <c r="CZ109" s="14">
        <f t="shared" si="131"/>
        <v>0</v>
      </c>
      <c r="DA109" s="14">
        <f t="shared" si="131"/>
        <v>0</v>
      </c>
      <c r="DB109" s="14">
        <f t="shared" ref="DB109:DG119" si="132">+U109-CG109</f>
        <v>0</v>
      </c>
      <c r="DC109" s="14">
        <f t="shared" si="132"/>
        <v>0</v>
      </c>
      <c r="DD109" s="14">
        <f t="shared" si="132"/>
        <v>0</v>
      </c>
      <c r="DE109" s="14">
        <f t="shared" si="132"/>
        <v>0</v>
      </c>
      <c r="DF109" s="14">
        <f t="shared" si="132"/>
        <v>0</v>
      </c>
      <c r="DG109" s="14">
        <f t="shared" si="132"/>
        <v>327585184</v>
      </c>
    </row>
    <row r="110" spans="1:112" s="43" customFormat="1" ht="36" customHeight="1" x14ac:dyDescent="0.25">
      <c r="A110" s="149"/>
      <c r="B110" s="152"/>
      <c r="C110" s="41" t="s">
        <v>296</v>
      </c>
      <c r="D110" s="11" t="s">
        <v>297</v>
      </c>
      <c r="E110" s="75">
        <v>111</v>
      </c>
      <c r="F110" s="13" t="s">
        <v>298</v>
      </c>
      <c r="G110" s="14">
        <f t="shared" si="97"/>
        <v>1087479836</v>
      </c>
      <c r="H110" s="40"/>
      <c r="I110" s="40"/>
      <c r="J110" s="40">
        <v>982978733</v>
      </c>
      <c r="K110" s="40">
        <v>39062301</v>
      </c>
      <c r="L110" s="40"/>
      <c r="M110" s="40"/>
      <c r="N110" s="40"/>
      <c r="O110" s="40"/>
      <c r="P110" s="40"/>
      <c r="Q110" s="40">
        <f>3438802</f>
        <v>3438802</v>
      </c>
      <c r="R110" s="40">
        <f>50000000</f>
        <v>50000000</v>
      </c>
      <c r="S110" s="40"/>
      <c r="T110" s="40"/>
      <c r="U110" s="40"/>
      <c r="V110" s="40"/>
      <c r="W110" s="40"/>
      <c r="X110" s="40"/>
      <c r="Y110" s="40"/>
      <c r="Z110" s="40">
        <f>12000000</f>
        <v>12000000</v>
      </c>
      <c r="AA110" s="79"/>
      <c r="AB110" s="44">
        <f t="shared" si="98"/>
        <v>0.38963267637083804</v>
      </c>
      <c r="AC110" s="14">
        <f t="shared" si="123"/>
        <v>423717679</v>
      </c>
      <c r="AD110" s="40"/>
      <c r="AE110" s="40"/>
      <c r="AF110" s="40">
        <f>+'[1]MARZO 2016 ULTIMO'!$M$30</f>
        <v>373717679</v>
      </c>
      <c r="AG110" s="40"/>
      <c r="AH110" s="40"/>
      <c r="AI110" s="40"/>
      <c r="AJ110" s="40"/>
      <c r="AK110" s="40"/>
      <c r="AL110" s="40"/>
      <c r="AM110" s="40"/>
      <c r="AN110" s="14">
        <v>50000000</v>
      </c>
      <c r="AO110" s="40"/>
      <c r="AP110" s="40"/>
      <c r="AQ110" s="40"/>
      <c r="AR110" s="40"/>
      <c r="AS110" s="40"/>
      <c r="AT110" s="40"/>
      <c r="AU110" s="40"/>
      <c r="AV110" s="40"/>
      <c r="AW110" s="44">
        <f t="shared" si="100"/>
        <v>0.61036732362916202</v>
      </c>
      <c r="AX110" s="14">
        <f t="shared" si="124"/>
        <v>663762157</v>
      </c>
      <c r="AY110" s="14">
        <f t="shared" si="125"/>
        <v>0</v>
      </c>
      <c r="AZ110" s="40">
        <f t="shared" si="126"/>
        <v>0</v>
      </c>
      <c r="BA110" s="40">
        <f t="shared" si="126"/>
        <v>609261054</v>
      </c>
      <c r="BB110" s="40">
        <f t="shared" si="126"/>
        <v>39062301</v>
      </c>
      <c r="BC110" s="40">
        <f t="shared" si="127"/>
        <v>0</v>
      </c>
      <c r="BD110" s="40">
        <f t="shared" si="127"/>
        <v>0</v>
      </c>
      <c r="BE110" s="14">
        <f t="shared" si="127"/>
        <v>0</v>
      </c>
      <c r="BF110" s="40">
        <f t="shared" si="127"/>
        <v>0</v>
      </c>
      <c r="BG110" s="40">
        <f t="shared" si="127"/>
        <v>0</v>
      </c>
      <c r="BH110" s="40">
        <f t="shared" si="127"/>
        <v>3438802</v>
      </c>
      <c r="BI110" s="40">
        <f t="shared" si="127"/>
        <v>0</v>
      </c>
      <c r="BJ110" s="40">
        <f t="shared" si="127"/>
        <v>0</v>
      </c>
      <c r="BK110" s="40">
        <f t="shared" si="127"/>
        <v>0</v>
      </c>
      <c r="BL110" s="40">
        <f t="shared" si="127"/>
        <v>0</v>
      </c>
      <c r="BM110" s="40">
        <f t="shared" si="127"/>
        <v>0</v>
      </c>
      <c r="BN110" s="40">
        <f t="shared" si="127"/>
        <v>0</v>
      </c>
      <c r="BO110" s="40"/>
      <c r="BP110" s="14">
        <f t="shared" si="128"/>
        <v>0</v>
      </c>
      <c r="BQ110" s="40">
        <f t="shared" si="129"/>
        <v>12000000</v>
      </c>
      <c r="BR110" s="44">
        <f t="shared" si="107"/>
        <v>0.15330771337630578</v>
      </c>
      <c r="BS110" s="14">
        <f t="shared" si="108"/>
        <v>166719047</v>
      </c>
      <c r="BT110" s="40"/>
      <c r="BU110" s="40"/>
      <c r="BV110" s="40">
        <f>+'[1]MARZO 2016 ULTIMO'!$H$32+'[1]MARZO 2016 ULTIMO'!$H$33+'[1]MARZO 2016 ULTIMO'!$H$35+'[1]MARZO 2016 ULTIMO'!$H$40</f>
        <v>166719047</v>
      </c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4">
        <f t="shared" si="109"/>
        <v>0.84669228662369422</v>
      </c>
      <c r="CN110" s="14">
        <f t="shared" ref="CN110:CN127" si="133">SUM(CO110:DG110)</f>
        <v>920760789</v>
      </c>
      <c r="CO110" s="14">
        <f t="shared" si="110"/>
        <v>0</v>
      </c>
      <c r="CP110" s="14">
        <f t="shared" si="110"/>
        <v>0</v>
      </c>
      <c r="CQ110" s="40">
        <f t="shared" si="110"/>
        <v>816259686</v>
      </c>
      <c r="CR110" s="40">
        <f t="shared" si="110"/>
        <v>39062301</v>
      </c>
      <c r="CS110" s="40">
        <f t="shared" si="110"/>
        <v>0</v>
      </c>
      <c r="CT110" s="40">
        <f t="shared" si="110"/>
        <v>0</v>
      </c>
      <c r="CU110" s="14">
        <f t="shared" si="110"/>
        <v>0</v>
      </c>
      <c r="CV110" s="40">
        <f t="shared" si="130"/>
        <v>0</v>
      </c>
      <c r="CW110" s="40">
        <f t="shared" si="130"/>
        <v>0</v>
      </c>
      <c r="CX110" s="14">
        <f t="shared" si="130"/>
        <v>3438802</v>
      </c>
      <c r="CY110" s="40">
        <f t="shared" si="131"/>
        <v>50000000</v>
      </c>
      <c r="CZ110" s="40">
        <f t="shared" si="131"/>
        <v>0</v>
      </c>
      <c r="DA110" s="40">
        <f t="shared" si="131"/>
        <v>0</v>
      </c>
      <c r="DB110" s="40">
        <f t="shared" si="132"/>
        <v>0</v>
      </c>
      <c r="DC110" s="40">
        <f t="shared" si="132"/>
        <v>0</v>
      </c>
      <c r="DD110" s="40">
        <f t="shared" si="132"/>
        <v>0</v>
      </c>
      <c r="DE110" s="40">
        <f t="shared" si="132"/>
        <v>0</v>
      </c>
      <c r="DF110" s="14">
        <f t="shared" si="132"/>
        <v>0</v>
      </c>
      <c r="DG110" s="40">
        <f t="shared" si="132"/>
        <v>12000000</v>
      </c>
    </row>
    <row r="111" spans="1:112" ht="37.5" customHeight="1" x14ac:dyDescent="0.25">
      <c r="A111" s="149"/>
      <c r="B111" s="153"/>
      <c r="C111" s="55" t="s">
        <v>299</v>
      </c>
      <c r="D111" s="11" t="s">
        <v>300</v>
      </c>
      <c r="E111" s="77">
        <v>111</v>
      </c>
      <c r="F111" s="13" t="s">
        <v>301</v>
      </c>
      <c r="G111" s="14">
        <f t="shared" si="97"/>
        <v>100000000</v>
      </c>
      <c r="H111" s="14"/>
      <c r="I111" s="14"/>
      <c r="J111" s="14"/>
      <c r="K111" s="14">
        <v>59490931</v>
      </c>
      <c r="L111" s="14"/>
      <c r="M111" s="14"/>
      <c r="N111" s="14"/>
      <c r="O111" s="14"/>
      <c r="P111" s="14"/>
      <c r="Q111" s="14"/>
      <c r="R111" s="40">
        <f>140509069-100000000</f>
        <v>40509069</v>
      </c>
      <c r="S111" s="14"/>
      <c r="T111" s="14"/>
      <c r="U111" s="14"/>
      <c r="V111" s="14"/>
      <c r="W111" s="14"/>
      <c r="X111" s="14"/>
      <c r="Y111" s="14"/>
      <c r="Z111" s="14"/>
      <c r="AA111" s="78"/>
      <c r="AB111" s="16">
        <f t="shared" si="98"/>
        <v>0</v>
      </c>
      <c r="AC111" s="14">
        <f t="shared" si="123"/>
        <v>0</v>
      </c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6">
        <f t="shared" si="100"/>
        <v>1</v>
      </c>
      <c r="AX111" s="14">
        <f t="shared" si="124"/>
        <v>100000000</v>
      </c>
      <c r="AY111" s="14">
        <f t="shared" si="125"/>
        <v>0</v>
      </c>
      <c r="AZ111" s="14">
        <f t="shared" si="126"/>
        <v>0</v>
      </c>
      <c r="BA111" s="14">
        <f t="shared" si="126"/>
        <v>0</v>
      </c>
      <c r="BB111" s="14">
        <f t="shared" si="126"/>
        <v>59490931</v>
      </c>
      <c r="BC111" s="14">
        <f t="shared" si="127"/>
        <v>0</v>
      </c>
      <c r="BD111" s="14">
        <f t="shared" si="127"/>
        <v>0</v>
      </c>
      <c r="BE111" s="14">
        <f t="shared" si="127"/>
        <v>0</v>
      </c>
      <c r="BF111" s="14">
        <f t="shared" si="127"/>
        <v>0</v>
      </c>
      <c r="BG111" s="14">
        <f t="shared" si="127"/>
        <v>0</v>
      </c>
      <c r="BH111" s="14">
        <f t="shared" si="127"/>
        <v>0</v>
      </c>
      <c r="BI111" s="14">
        <f t="shared" si="127"/>
        <v>40509069</v>
      </c>
      <c r="BJ111" s="14">
        <f t="shared" si="127"/>
        <v>0</v>
      </c>
      <c r="BK111" s="14">
        <f t="shared" si="127"/>
        <v>0</v>
      </c>
      <c r="BL111" s="14">
        <f t="shared" si="127"/>
        <v>0</v>
      </c>
      <c r="BM111" s="14">
        <f t="shared" si="127"/>
        <v>0</v>
      </c>
      <c r="BN111" s="14">
        <f t="shared" si="127"/>
        <v>0</v>
      </c>
      <c r="BO111" s="14"/>
      <c r="BP111" s="14">
        <f t="shared" si="128"/>
        <v>0</v>
      </c>
      <c r="BQ111" s="14">
        <f t="shared" si="129"/>
        <v>0</v>
      </c>
      <c r="BR111" s="16">
        <f t="shared" si="107"/>
        <v>0</v>
      </c>
      <c r="BS111" s="14">
        <f t="shared" si="108"/>
        <v>0</v>
      </c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6">
        <f t="shared" si="109"/>
        <v>1</v>
      </c>
      <c r="CN111" s="14">
        <f t="shared" si="133"/>
        <v>100000000</v>
      </c>
      <c r="CO111" s="14">
        <f t="shared" si="110"/>
        <v>0</v>
      </c>
      <c r="CP111" s="14">
        <f t="shared" si="110"/>
        <v>0</v>
      </c>
      <c r="CQ111" s="14">
        <f t="shared" si="110"/>
        <v>0</v>
      </c>
      <c r="CR111" s="14">
        <f t="shared" si="110"/>
        <v>59490931</v>
      </c>
      <c r="CS111" s="14">
        <f t="shared" si="110"/>
        <v>0</v>
      </c>
      <c r="CT111" s="14">
        <f t="shared" si="110"/>
        <v>0</v>
      </c>
      <c r="CU111" s="14">
        <f t="shared" si="110"/>
        <v>0</v>
      </c>
      <c r="CV111" s="14">
        <f t="shared" si="130"/>
        <v>0</v>
      </c>
      <c r="CW111" s="14">
        <f t="shared" si="130"/>
        <v>0</v>
      </c>
      <c r="CX111" s="14">
        <f t="shared" si="130"/>
        <v>0</v>
      </c>
      <c r="CY111" s="14">
        <f t="shared" si="131"/>
        <v>40509069</v>
      </c>
      <c r="CZ111" s="14">
        <f t="shared" si="131"/>
        <v>0</v>
      </c>
      <c r="DA111" s="14">
        <f t="shared" si="131"/>
        <v>0</v>
      </c>
      <c r="DB111" s="14">
        <f t="shared" si="132"/>
        <v>0</v>
      </c>
      <c r="DC111" s="14">
        <f t="shared" si="132"/>
        <v>0</v>
      </c>
      <c r="DD111" s="14">
        <f t="shared" si="132"/>
        <v>0</v>
      </c>
      <c r="DE111" s="14">
        <f t="shared" si="132"/>
        <v>0</v>
      </c>
      <c r="DF111" s="14">
        <f t="shared" si="132"/>
        <v>0</v>
      </c>
      <c r="DG111" s="14">
        <f t="shared" si="132"/>
        <v>0</v>
      </c>
      <c r="DH111" s="32"/>
    </row>
    <row r="112" spans="1:112" ht="48.75" customHeight="1" x14ac:dyDescent="0.25">
      <c r="A112" s="149"/>
      <c r="B112" s="151" t="s">
        <v>302</v>
      </c>
      <c r="C112" s="55" t="s">
        <v>303</v>
      </c>
      <c r="D112" s="11" t="s">
        <v>304</v>
      </c>
      <c r="E112" s="77">
        <v>211</v>
      </c>
      <c r="F112" s="13" t="s">
        <v>298</v>
      </c>
      <c r="G112" s="14">
        <f t="shared" si="97"/>
        <v>2379879497</v>
      </c>
      <c r="H112" s="14"/>
      <c r="I112" s="14"/>
      <c r="J112" s="14">
        <v>2300000000</v>
      </c>
      <c r="K112" s="14"/>
      <c r="L112" s="14"/>
      <c r="M112" s="14"/>
      <c r="N112" s="14"/>
      <c r="O112" s="14"/>
      <c r="P112" s="14"/>
      <c r="Q112" s="14"/>
      <c r="R112" s="14">
        <f>70000000</f>
        <v>70000000</v>
      </c>
      <c r="S112" s="14"/>
      <c r="T112" s="14"/>
      <c r="U112" s="14"/>
      <c r="V112" s="14"/>
      <c r="W112" s="14"/>
      <c r="X112" s="14"/>
      <c r="Y112" s="14"/>
      <c r="Z112" s="14">
        <f>9879497</f>
        <v>9879497</v>
      </c>
      <c r="AB112" s="16">
        <f t="shared" si="98"/>
        <v>0.24610161091698332</v>
      </c>
      <c r="AC112" s="14">
        <f t="shared" si="123"/>
        <v>585692178</v>
      </c>
      <c r="AD112" s="14"/>
      <c r="AE112" s="14"/>
      <c r="AF112" s="14">
        <f>+'[1]MARZO 2016 ULTIMO'!$M$61</f>
        <v>538672938</v>
      </c>
      <c r="AG112" s="14"/>
      <c r="AH112" s="14"/>
      <c r="AI112" s="14"/>
      <c r="AJ112" s="14"/>
      <c r="AK112" s="14"/>
      <c r="AL112" s="14"/>
      <c r="AM112" s="14"/>
      <c r="AN112" s="14">
        <f>+'[1]MARZO 2016 ULTIMO'!$U$61</f>
        <v>47019240</v>
      </c>
      <c r="AO112" s="14"/>
      <c r="AP112" s="14"/>
      <c r="AQ112" s="14"/>
      <c r="AR112" s="14"/>
      <c r="AS112" s="14"/>
      <c r="AT112" s="14"/>
      <c r="AU112" s="14"/>
      <c r="AV112" s="14"/>
      <c r="AW112" s="16">
        <f t="shared" si="100"/>
        <v>0.75389838908301665</v>
      </c>
      <c r="AX112" s="14">
        <f t="shared" si="124"/>
        <v>1794187319</v>
      </c>
      <c r="AY112" s="14">
        <f t="shared" si="125"/>
        <v>0</v>
      </c>
      <c r="AZ112" s="14">
        <f t="shared" si="126"/>
        <v>0</v>
      </c>
      <c r="BA112" s="14">
        <f t="shared" si="126"/>
        <v>1761327062</v>
      </c>
      <c r="BB112" s="14">
        <f t="shared" si="126"/>
        <v>0</v>
      </c>
      <c r="BC112" s="14">
        <f t="shared" si="127"/>
        <v>0</v>
      </c>
      <c r="BD112" s="14">
        <f t="shared" si="127"/>
        <v>0</v>
      </c>
      <c r="BE112" s="14">
        <f t="shared" si="127"/>
        <v>0</v>
      </c>
      <c r="BF112" s="14">
        <f t="shared" si="127"/>
        <v>0</v>
      </c>
      <c r="BG112" s="14">
        <f t="shared" si="127"/>
        <v>0</v>
      </c>
      <c r="BH112" s="14">
        <f t="shared" si="127"/>
        <v>0</v>
      </c>
      <c r="BI112" s="14">
        <f t="shared" si="127"/>
        <v>22980760</v>
      </c>
      <c r="BJ112" s="14">
        <f t="shared" si="127"/>
        <v>0</v>
      </c>
      <c r="BK112" s="14">
        <f t="shared" si="127"/>
        <v>0</v>
      </c>
      <c r="BL112" s="14">
        <f t="shared" si="127"/>
        <v>0</v>
      </c>
      <c r="BM112" s="14">
        <f t="shared" si="127"/>
        <v>0</v>
      </c>
      <c r="BN112" s="14">
        <f t="shared" si="127"/>
        <v>0</v>
      </c>
      <c r="BO112" s="14"/>
      <c r="BP112" s="14">
        <f t="shared" si="128"/>
        <v>0</v>
      </c>
      <c r="BQ112" s="14">
        <f t="shared" si="129"/>
        <v>9879497</v>
      </c>
      <c r="BR112" s="16">
        <f t="shared" si="107"/>
        <v>0.1256558075217537</v>
      </c>
      <c r="BS112" s="14">
        <f t="shared" si="108"/>
        <v>299045680</v>
      </c>
      <c r="BT112" s="14"/>
      <c r="BU112" s="14"/>
      <c r="BV112" s="14">
        <f>+'[1]MARZO 2016 ULTIMO'!$H$63</f>
        <v>299045680</v>
      </c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6">
        <f t="shared" si="109"/>
        <v>0.87434419247824624</v>
      </c>
      <c r="CN112" s="14">
        <f t="shared" si="133"/>
        <v>2080833817</v>
      </c>
      <c r="CO112" s="14">
        <f t="shared" si="110"/>
        <v>0</v>
      </c>
      <c r="CP112" s="14">
        <f t="shared" si="110"/>
        <v>0</v>
      </c>
      <c r="CQ112" s="14">
        <f t="shared" si="110"/>
        <v>2000954320</v>
      </c>
      <c r="CR112" s="14">
        <f t="shared" si="110"/>
        <v>0</v>
      </c>
      <c r="CS112" s="14">
        <f t="shared" si="110"/>
        <v>0</v>
      </c>
      <c r="CT112" s="14">
        <f t="shared" si="110"/>
        <v>0</v>
      </c>
      <c r="CU112" s="14">
        <f t="shared" si="110"/>
        <v>0</v>
      </c>
      <c r="CV112" s="14">
        <f t="shared" si="130"/>
        <v>0</v>
      </c>
      <c r="CW112" s="14">
        <f t="shared" si="130"/>
        <v>0</v>
      </c>
      <c r="CX112" s="14">
        <f t="shared" si="130"/>
        <v>0</v>
      </c>
      <c r="CY112" s="14">
        <f t="shared" si="131"/>
        <v>70000000</v>
      </c>
      <c r="CZ112" s="14">
        <f t="shared" si="131"/>
        <v>0</v>
      </c>
      <c r="DA112" s="14">
        <f t="shared" si="131"/>
        <v>0</v>
      </c>
      <c r="DB112" s="14">
        <f t="shared" si="132"/>
        <v>0</v>
      </c>
      <c r="DC112" s="14">
        <f t="shared" si="132"/>
        <v>0</v>
      </c>
      <c r="DD112" s="14">
        <f t="shared" si="132"/>
        <v>0</v>
      </c>
      <c r="DE112" s="14">
        <f t="shared" si="132"/>
        <v>0</v>
      </c>
      <c r="DF112" s="14">
        <f t="shared" si="132"/>
        <v>0</v>
      </c>
      <c r="DG112" s="14">
        <f t="shared" si="132"/>
        <v>9879497</v>
      </c>
    </row>
    <row r="113" spans="1:111" ht="39.75" customHeight="1" x14ac:dyDescent="0.25">
      <c r="A113" s="149"/>
      <c r="B113" s="152"/>
      <c r="C113" s="55" t="s">
        <v>305</v>
      </c>
      <c r="D113" s="11" t="s">
        <v>306</v>
      </c>
      <c r="E113" s="77">
        <v>211</v>
      </c>
      <c r="F113" s="13" t="s">
        <v>301</v>
      </c>
      <c r="G113" s="14">
        <f t="shared" si="97"/>
        <v>310432388</v>
      </c>
      <c r="H113" s="14"/>
      <c r="I113" s="14"/>
      <c r="J113" s="14">
        <v>170000000</v>
      </c>
      <c r="K113" s="14"/>
      <c r="L113" s="14"/>
      <c r="M113" s="14"/>
      <c r="N113" s="14"/>
      <c r="O113" s="14"/>
      <c r="P113" s="14"/>
      <c r="Q113" s="14"/>
      <c r="R113" s="14">
        <v>10432388</v>
      </c>
      <c r="S113" s="14"/>
      <c r="T113" s="14">
        <v>130000000</v>
      </c>
      <c r="U113" s="14"/>
      <c r="V113" s="14"/>
      <c r="W113" s="14"/>
      <c r="X113" s="14"/>
      <c r="Y113" s="14"/>
      <c r="Z113" s="14"/>
      <c r="AB113" s="16">
        <f t="shared" si="98"/>
        <v>0.18185123132190703</v>
      </c>
      <c r="AC113" s="14">
        <f t="shared" si="123"/>
        <v>56452512</v>
      </c>
      <c r="AD113" s="14"/>
      <c r="AE113" s="14"/>
      <c r="AF113" s="14">
        <f>+'[1]MARZO 2016 ULTIMO'!$M$73</f>
        <v>56452512</v>
      </c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6">
        <f t="shared" si="100"/>
        <v>0.81814876867809294</v>
      </c>
      <c r="AX113" s="14">
        <f t="shared" si="124"/>
        <v>253979876</v>
      </c>
      <c r="AY113" s="14">
        <f t="shared" si="125"/>
        <v>0</v>
      </c>
      <c r="AZ113" s="14">
        <f t="shared" si="126"/>
        <v>0</v>
      </c>
      <c r="BA113" s="14">
        <f t="shared" si="126"/>
        <v>113547488</v>
      </c>
      <c r="BB113" s="14">
        <f t="shared" si="126"/>
        <v>0</v>
      </c>
      <c r="BC113" s="14">
        <f t="shared" si="127"/>
        <v>0</v>
      </c>
      <c r="BD113" s="14">
        <f t="shared" si="127"/>
        <v>0</v>
      </c>
      <c r="BE113" s="14">
        <f t="shared" si="127"/>
        <v>0</v>
      </c>
      <c r="BF113" s="14">
        <f t="shared" si="127"/>
        <v>0</v>
      </c>
      <c r="BG113" s="14">
        <f t="shared" si="127"/>
        <v>0</v>
      </c>
      <c r="BH113" s="14">
        <f t="shared" si="127"/>
        <v>0</v>
      </c>
      <c r="BI113" s="14">
        <f t="shared" si="127"/>
        <v>10432388</v>
      </c>
      <c r="BJ113" s="14">
        <f t="shared" si="127"/>
        <v>0</v>
      </c>
      <c r="BK113" s="14">
        <f t="shared" si="127"/>
        <v>130000000</v>
      </c>
      <c r="BL113" s="14">
        <f t="shared" si="127"/>
        <v>0</v>
      </c>
      <c r="BM113" s="14">
        <f t="shared" si="127"/>
        <v>0</v>
      </c>
      <c r="BN113" s="14">
        <f t="shared" si="127"/>
        <v>0</v>
      </c>
      <c r="BO113" s="14"/>
      <c r="BP113" s="14">
        <f t="shared" si="128"/>
        <v>0</v>
      </c>
      <c r="BQ113" s="14">
        <f t="shared" si="129"/>
        <v>0</v>
      </c>
      <c r="BR113" s="16">
        <f t="shared" si="107"/>
        <v>1.4032814127628976E-2</v>
      </c>
      <c r="BS113" s="14">
        <f t="shared" si="108"/>
        <v>4356240</v>
      </c>
      <c r="BT113" s="14"/>
      <c r="BU113" s="14"/>
      <c r="BV113" s="14">
        <f>+'[1]MARZO 2016 ULTIMO'!$H$71</f>
        <v>4356240</v>
      </c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6">
        <f t="shared" si="109"/>
        <v>0.98596718587237098</v>
      </c>
      <c r="CN113" s="14">
        <f t="shared" si="133"/>
        <v>306076148</v>
      </c>
      <c r="CO113" s="14">
        <f t="shared" si="110"/>
        <v>0</v>
      </c>
      <c r="CP113" s="14">
        <f t="shared" si="110"/>
        <v>0</v>
      </c>
      <c r="CQ113" s="14">
        <f t="shared" si="110"/>
        <v>165643760</v>
      </c>
      <c r="CR113" s="14">
        <f t="shared" si="110"/>
        <v>0</v>
      </c>
      <c r="CS113" s="14">
        <f t="shared" si="110"/>
        <v>0</v>
      </c>
      <c r="CT113" s="14">
        <f t="shared" si="110"/>
        <v>0</v>
      </c>
      <c r="CU113" s="14">
        <f t="shared" si="110"/>
        <v>0</v>
      </c>
      <c r="CV113" s="14">
        <f t="shared" si="130"/>
        <v>0</v>
      </c>
      <c r="CW113" s="14">
        <f t="shared" si="130"/>
        <v>0</v>
      </c>
      <c r="CX113" s="14">
        <f t="shared" si="130"/>
        <v>0</v>
      </c>
      <c r="CY113" s="14">
        <f t="shared" si="131"/>
        <v>10432388</v>
      </c>
      <c r="CZ113" s="14">
        <f t="shared" si="131"/>
        <v>0</v>
      </c>
      <c r="DA113" s="14">
        <f t="shared" si="131"/>
        <v>130000000</v>
      </c>
      <c r="DB113" s="14">
        <f t="shared" si="132"/>
        <v>0</v>
      </c>
      <c r="DC113" s="14">
        <f t="shared" si="132"/>
        <v>0</v>
      </c>
      <c r="DD113" s="14">
        <f t="shared" si="132"/>
        <v>0</v>
      </c>
      <c r="DE113" s="14">
        <f t="shared" si="132"/>
        <v>0</v>
      </c>
      <c r="DF113" s="14">
        <f t="shared" si="132"/>
        <v>0</v>
      </c>
      <c r="DG113" s="14">
        <f t="shared" si="132"/>
        <v>0</v>
      </c>
    </row>
    <row r="114" spans="1:111" s="43" customFormat="1" ht="36" customHeight="1" x14ac:dyDescent="0.25">
      <c r="A114" s="149"/>
      <c r="B114" s="152"/>
      <c r="C114" s="41" t="s">
        <v>307</v>
      </c>
      <c r="D114" s="11" t="s">
        <v>308</v>
      </c>
      <c r="E114" s="75">
        <v>211</v>
      </c>
      <c r="F114" s="13" t="s">
        <v>309</v>
      </c>
      <c r="G114" s="14">
        <f t="shared" si="97"/>
        <v>459535209</v>
      </c>
      <c r="H114" s="40"/>
      <c r="I114" s="19"/>
      <c r="J114" s="40">
        <v>453535209</v>
      </c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>
        <v>6000000</v>
      </c>
      <c r="AB114" s="44">
        <f t="shared" si="98"/>
        <v>0.21797241655970695</v>
      </c>
      <c r="AC114" s="14">
        <f t="shared" si="123"/>
        <v>100166000</v>
      </c>
      <c r="AD114" s="40"/>
      <c r="AE114" s="40"/>
      <c r="AF114" s="40">
        <f>+'[1]MARZO 2016 ULTIMO'!$M$82</f>
        <v>100166000</v>
      </c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4">
        <f t="shared" si="100"/>
        <v>0.78202758344029299</v>
      </c>
      <c r="AX114" s="14">
        <f t="shared" si="124"/>
        <v>359369209</v>
      </c>
      <c r="AY114" s="14">
        <f t="shared" si="125"/>
        <v>0</v>
      </c>
      <c r="AZ114" s="40">
        <f t="shared" si="126"/>
        <v>0</v>
      </c>
      <c r="BA114" s="40">
        <f t="shared" si="126"/>
        <v>353369209</v>
      </c>
      <c r="BB114" s="40">
        <f t="shared" si="126"/>
        <v>0</v>
      </c>
      <c r="BC114" s="40">
        <f t="shared" si="127"/>
        <v>0</v>
      </c>
      <c r="BD114" s="40">
        <f t="shared" si="127"/>
        <v>0</v>
      </c>
      <c r="BE114" s="14">
        <f t="shared" si="127"/>
        <v>0</v>
      </c>
      <c r="BF114" s="40">
        <f t="shared" si="127"/>
        <v>0</v>
      </c>
      <c r="BG114" s="40">
        <f t="shared" si="127"/>
        <v>0</v>
      </c>
      <c r="BH114" s="40">
        <f t="shared" si="127"/>
        <v>0</v>
      </c>
      <c r="BI114" s="40">
        <f t="shared" si="127"/>
        <v>0</v>
      </c>
      <c r="BJ114" s="40">
        <f t="shared" si="127"/>
        <v>0</v>
      </c>
      <c r="BK114" s="40">
        <f t="shared" si="127"/>
        <v>0</v>
      </c>
      <c r="BL114" s="40">
        <f t="shared" si="127"/>
        <v>0</v>
      </c>
      <c r="BM114" s="40">
        <f t="shared" si="127"/>
        <v>0</v>
      </c>
      <c r="BN114" s="40">
        <f t="shared" si="127"/>
        <v>0</v>
      </c>
      <c r="BO114" s="40"/>
      <c r="BP114" s="14">
        <f t="shared" si="128"/>
        <v>0</v>
      </c>
      <c r="BQ114" s="40">
        <f t="shared" si="129"/>
        <v>6000000</v>
      </c>
      <c r="BR114" s="44">
        <f t="shared" si="107"/>
        <v>0</v>
      </c>
      <c r="BS114" s="14">
        <f t="shared" si="108"/>
        <v>0</v>
      </c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4">
        <f t="shared" si="109"/>
        <v>1</v>
      </c>
      <c r="CN114" s="14">
        <f t="shared" si="133"/>
        <v>459535209</v>
      </c>
      <c r="CO114" s="14">
        <f t="shared" si="110"/>
        <v>0</v>
      </c>
      <c r="CP114" s="14">
        <f t="shared" si="110"/>
        <v>0</v>
      </c>
      <c r="CQ114" s="40">
        <f t="shared" si="110"/>
        <v>453535209</v>
      </c>
      <c r="CR114" s="40">
        <f t="shared" si="110"/>
        <v>0</v>
      </c>
      <c r="CS114" s="40">
        <f t="shared" si="110"/>
        <v>0</v>
      </c>
      <c r="CT114" s="40">
        <f t="shared" si="110"/>
        <v>0</v>
      </c>
      <c r="CU114" s="14">
        <f t="shared" si="110"/>
        <v>0</v>
      </c>
      <c r="CV114" s="40">
        <f t="shared" si="130"/>
        <v>0</v>
      </c>
      <c r="CW114" s="40">
        <f t="shared" si="130"/>
        <v>0</v>
      </c>
      <c r="CX114" s="14">
        <f t="shared" si="130"/>
        <v>0</v>
      </c>
      <c r="CY114" s="40">
        <f t="shared" si="131"/>
        <v>0</v>
      </c>
      <c r="CZ114" s="40">
        <f t="shared" si="131"/>
        <v>0</v>
      </c>
      <c r="DA114" s="40">
        <f t="shared" si="131"/>
        <v>0</v>
      </c>
      <c r="DB114" s="40">
        <f t="shared" si="132"/>
        <v>0</v>
      </c>
      <c r="DC114" s="40">
        <f t="shared" si="132"/>
        <v>0</v>
      </c>
      <c r="DD114" s="40">
        <f t="shared" si="132"/>
        <v>0</v>
      </c>
      <c r="DE114" s="40">
        <f t="shared" si="132"/>
        <v>0</v>
      </c>
      <c r="DF114" s="40">
        <f t="shared" si="132"/>
        <v>0</v>
      </c>
      <c r="DG114" s="40">
        <f t="shared" si="132"/>
        <v>6000000</v>
      </c>
    </row>
    <row r="115" spans="1:111" ht="83.25" customHeight="1" x14ac:dyDescent="0.25">
      <c r="A115" s="149"/>
      <c r="B115" s="152"/>
      <c r="C115" s="55" t="s">
        <v>310</v>
      </c>
      <c r="D115" s="11" t="s">
        <v>311</v>
      </c>
      <c r="E115" s="77">
        <v>211</v>
      </c>
      <c r="F115" s="13" t="s">
        <v>312</v>
      </c>
      <c r="G115" s="14">
        <f t="shared" si="97"/>
        <v>428607498</v>
      </c>
      <c r="H115" s="14"/>
      <c r="I115" s="23"/>
      <c r="J115" s="14">
        <v>300000000</v>
      </c>
      <c r="K115" s="14"/>
      <c r="L115" s="14"/>
      <c r="M115" s="14"/>
      <c r="N115" s="14"/>
      <c r="O115" s="14"/>
      <c r="P115" s="14"/>
      <c r="Q115" s="14"/>
      <c r="R115" s="14">
        <v>15000000</v>
      </c>
      <c r="S115" s="14"/>
      <c r="T115" s="14"/>
      <c r="U115" s="14"/>
      <c r="V115" s="14"/>
      <c r="W115" s="14"/>
      <c r="X115" s="14"/>
      <c r="Y115" s="14"/>
      <c r="Z115" s="14">
        <f>105607498+8000000</f>
        <v>113607498</v>
      </c>
      <c r="AB115" s="16">
        <f t="shared" si="98"/>
        <v>0.11974592194371737</v>
      </c>
      <c r="AC115" s="14">
        <f t="shared" si="123"/>
        <v>51324000</v>
      </c>
      <c r="AD115" s="14"/>
      <c r="AE115" s="14"/>
      <c r="AF115" s="14">
        <f>+'[3]FEBRERO 2016'!$M$69</f>
        <v>24324000</v>
      </c>
      <c r="AG115" s="14"/>
      <c r="AH115" s="14"/>
      <c r="AI115" s="14"/>
      <c r="AJ115" s="14"/>
      <c r="AK115" s="14"/>
      <c r="AL115" s="14"/>
      <c r="AM115" s="14"/>
      <c r="AN115" s="14">
        <v>15000000</v>
      </c>
      <c r="AO115" s="14"/>
      <c r="AP115" s="14"/>
      <c r="AQ115" s="14"/>
      <c r="AR115" s="14"/>
      <c r="AS115" s="14"/>
      <c r="AT115" s="14"/>
      <c r="AU115" s="14"/>
      <c r="AV115" s="14">
        <f>+'[1]MARZO 2016 ULTIMO'!$AF$87</f>
        <v>12000000</v>
      </c>
      <c r="AW115" s="16">
        <f t="shared" si="100"/>
        <v>0.88025407805628264</v>
      </c>
      <c r="AX115" s="14">
        <f t="shared" si="124"/>
        <v>377283498</v>
      </c>
      <c r="AY115" s="14">
        <f t="shared" si="125"/>
        <v>0</v>
      </c>
      <c r="AZ115" s="14">
        <f t="shared" si="126"/>
        <v>0</v>
      </c>
      <c r="BA115" s="14">
        <f t="shared" si="126"/>
        <v>275676000</v>
      </c>
      <c r="BB115" s="14">
        <f t="shared" si="126"/>
        <v>0</v>
      </c>
      <c r="BC115" s="14">
        <f t="shared" si="127"/>
        <v>0</v>
      </c>
      <c r="BD115" s="14">
        <f t="shared" si="127"/>
        <v>0</v>
      </c>
      <c r="BE115" s="14">
        <f t="shared" si="127"/>
        <v>0</v>
      </c>
      <c r="BF115" s="14">
        <f t="shared" si="127"/>
        <v>0</v>
      </c>
      <c r="BG115" s="14">
        <f t="shared" si="127"/>
        <v>0</v>
      </c>
      <c r="BH115" s="14">
        <f t="shared" si="127"/>
        <v>0</v>
      </c>
      <c r="BI115" s="14">
        <f t="shared" si="127"/>
        <v>0</v>
      </c>
      <c r="BJ115" s="14">
        <f t="shared" si="127"/>
        <v>0</v>
      </c>
      <c r="BK115" s="14">
        <f t="shared" si="127"/>
        <v>0</v>
      </c>
      <c r="BL115" s="14">
        <f t="shared" si="127"/>
        <v>0</v>
      </c>
      <c r="BM115" s="14">
        <f t="shared" si="127"/>
        <v>0</v>
      </c>
      <c r="BN115" s="14">
        <f t="shared" si="127"/>
        <v>0</v>
      </c>
      <c r="BO115" s="14"/>
      <c r="BP115" s="14">
        <f t="shared" si="128"/>
        <v>0</v>
      </c>
      <c r="BQ115" s="14">
        <f t="shared" si="129"/>
        <v>101607498</v>
      </c>
      <c r="BR115" s="16">
        <f t="shared" si="107"/>
        <v>9.1748278281403278E-2</v>
      </c>
      <c r="BS115" s="14">
        <f t="shared" si="108"/>
        <v>39324000</v>
      </c>
      <c r="BT115" s="14"/>
      <c r="BU115" s="14"/>
      <c r="BV115" s="14">
        <f>+'[1]MARZO 2016 ULTIMO'!$H$90+'[1]MARZO 2016 ULTIMO'!$H$92</f>
        <v>24324000</v>
      </c>
      <c r="BW115" s="14"/>
      <c r="BX115" s="14"/>
      <c r="BY115" s="14"/>
      <c r="BZ115" s="14"/>
      <c r="CA115" s="14"/>
      <c r="CB115" s="14"/>
      <c r="CC115" s="14"/>
      <c r="CD115" s="14">
        <f>+'[1]MARZO 2016 ULTIMO'!$H$88</f>
        <v>15000000</v>
      </c>
      <c r="CE115" s="14"/>
      <c r="CF115" s="14"/>
      <c r="CG115" s="14"/>
      <c r="CH115" s="14"/>
      <c r="CI115" s="14"/>
      <c r="CJ115" s="14"/>
      <c r="CK115" s="14"/>
      <c r="CL115" s="14"/>
      <c r="CM115" s="16">
        <f t="shared" si="109"/>
        <v>0.90825172171859669</v>
      </c>
      <c r="CN115" s="14">
        <f t="shared" si="133"/>
        <v>389283498</v>
      </c>
      <c r="CO115" s="14">
        <f t="shared" si="110"/>
        <v>0</v>
      </c>
      <c r="CP115" s="14">
        <f t="shared" si="110"/>
        <v>0</v>
      </c>
      <c r="CQ115" s="14">
        <f t="shared" si="110"/>
        <v>275676000</v>
      </c>
      <c r="CR115" s="14">
        <f t="shared" si="110"/>
        <v>0</v>
      </c>
      <c r="CS115" s="14">
        <f t="shared" si="110"/>
        <v>0</v>
      </c>
      <c r="CT115" s="14">
        <f t="shared" si="110"/>
        <v>0</v>
      </c>
      <c r="CU115" s="14">
        <f t="shared" si="110"/>
        <v>0</v>
      </c>
      <c r="CV115" s="14">
        <f t="shared" si="130"/>
        <v>0</v>
      </c>
      <c r="CW115" s="14">
        <f t="shared" si="130"/>
        <v>0</v>
      </c>
      <c r="CX115" s="14">
        <f t="shared" si="130"/>
        <v>0</v>
      </c>
      <c r="CY115" s="14">
        <f t="shared" si="131"/>
        <v>0</v>
      </c>
      <c r="CZ115" s="14">
        <f t="shared" si="131"/>
        <v>0</v>
      </c>
      <c r="DA115" s="14">
        <f t="shared" si="131"/>
        <v>0</v>
      </c>
      <c r="DB115" s="14">
        <f t="shared" si="132"/>
        <v>0</v>
      </c>
      <c r="DC115" s="14">
        <f t="shared" si="132"/>
        <v>0</v>
      </c>
      <c r="DD115" s="14">
        <f t="shared" si="132"/>
        <v>0</v>
      </c>
      <c r="DE115" s="14">
        <f t="shared" si="132"/>
        <v>0</v>
      </c>
      <c r="DF115" s="14">
        <f t="shared" si="132"/>
        <v>0</v>
      </c>
      <c r="DG115" s="14">
        <f t="shared" si="132"/>
        <v>113607498</v>
      </c>
    </row>
    <row r="116" spans="1:111" ht="81" customHeight="1" x14ac:dyDescent="0.25">
      <c r="A116" s="149"/>
      <c r="B116" s="152"/>
      <c r="C116" s="55" t="s">
        <v>313</v>
      </c>
      <c r="D116" s="11" t="s">
        <v>314</v>
      </c>
      <c r="E116" s="77">
        <v>211</v>
      </c>
      <c r="F116" s="13" t="s">
        <v>312</v>
      </c>
      <c r="G116" s="14">
        <f t="shared" si="97"/>
        <v>102590064</v>
      </c>
      <c r="H116" s="14"/>
      <c r="I116" s="23"/>
      <c r="J116" s="14">
        <v>50000000</v>
      </c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>
        <f>47318981+5271083</f>
        <v>52590064</v>
      </c>
      <c r="AB116" s="16">
        <f t="shared" si="98"/>
        <v>0</v>
      </c>
      <c r="AC116" s="14">
        <f t="shared" si="123"/>
        <v>0</v>
      </c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6">
        <f t="shared" si="100"/>
        <v>1</v>
      </c>
      <c r="AX116" s="14">
        <f t="shared" si="124"/>
        <v>102590064</v>
      </c>
      <c r="AY116" s="14">
        <f t="shared" si="125"/>
        <v>0</v>
      </c>
      <c r="AZ116" s="14">
        <f t="shared" si="126"/>
        <v>0</v>
      </c>
      <c r="BA116" s="14">
        <f t="shared" si="126"/>
        <v>50000000</v>
      </c>
      <c r="BB116" s="14">
        <f t="shared" si="126"/>
        <v>0</v>
      </c>
      <c r="BC116" s="14">
        <f t="shared" si="127"/>
        <v>0</v>
      </c>
      <c r="BD116" s="14">
        <f t="shared" si="127"/>
        <v>0</v>
      </c>
      <c r="BE116" s="14">
        <f t="shared" si="127"/>
        <v>0</v>
      </c>
      <c r="BF116" s="14">
        <f t="shared" si="127"/>
        <v>0</v>
      </c>
      <c r="BG116" s="14">
        <f t="shared" si="127"/>
        <v>0</v>
      </c>
      <c r="BH116" s="14">
        <f t="shared" si="127"/>
        <v>0</v>
      </c>
      <c r="BI116" s="14">
        <f t="shared" si="127"/>
        <v>0</v>
      </c>
      <c r="BJ116" s="14">
        <f t="shared" si="127"/>
        <v>0</v>
      </c>
      <c r="BK116" s="14">
        <f t="shared" si="127"/>
        <v>0</v>
      </c>
      <c r="BL116" s="14">
        <f t="shared" si="127"/>
        <v>0</v>
      </c>
      <c r="BM116" s="14">
        <f t="shared" si="127"/>
        <v>0</v>
      </c>
      <c r="BN116" s="14">
        <f t="shared" si="127"/>
        <v>0</v>
      </c>
      <c r="BO116" s="14"/>
      <c r="BP116" s="14">
        <f t="shared" si="128"/>
        <v>0</v>
      </c>
      <c r="BQ116" s="14">
        <f t="shared" si="129"/>
        <v>52590064</v>
      </c>
      <c r="BR116" s="16">
        <f t="shared" si="107"/>
        <v>0</v>
      </c>
      <c r="BS116" s="14">
        <f t="shared" si="108"/>
        <v>0</v>
      </c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6">
        <f t="shared" si="109"/>
        <v>1</v>
      </c>
      <c r="CN116" s="14">
        <f t="shared" si="133"/>
        <v>102590064</v>
      </c>
      <c r="CO116" s="14">
        <f t="shared" si="110"/>
        <v>0</v>
      </c>
      <c r="CP116" s="14">
        <f t="shared" si="110"/>
        <v>0</v>
      </c>
      <c r="CQ116" s="14">
        <f t="shared" si="110"/>
        <v>50000000</v>
      </c>
      <c r="CR116" s="14">
        <f t="shared" si="110"/>
        <v>0</v>
      </c>
      <c r="CS116" s="14">
        <f t="shared" si="110"/>
        <v>0</v>
      </c>
      <c r="CT116" s="14">
        <f t="shared" si="110"/>
        <v>0</v>
      </c>
      <c r="CU116" s="14">
        <f t="shared" si="110"/>
        <v>0</v>
      </c>
      <c r="CV116" s="14">
        <f t="shared" si="130"/>
        <v>0</v>
      </c>
      <c r="CW116" s="14">
        <f t="shared" si="130"/>
        <v>0</v>
      </c>
      <c r="CX116" s="14">
        <f t="shared" si="130"/>
        <v>0</v>
      </c>
      <c r="CY116" s="14">
        <f t="shared" si="131"/>
        <v>0</v>
      </c>
      <c r="CZ116" s="14">
        <f t="shared" si="131"/>
        <v>0</v>
      </c>
      <c r="DA116" s="14">
        <f t="shared" si="131"/>
        <v>0</v>
      </c>
      <c r="DB116" s="14">
        <f t="shared" si="132"/>
        <v>0</v>
      </c>
      <c r="DC116" s="14">
        <f t="shared" si="132"/>
        <v>0</v>
      </c>
      <c r="DD116" s="14">
        <f t="shared" si="132"/>
        <v>0</v>
      </c>
      <c r="DE116" s="14">
        <f t="shared" si="132"/>
        <v>0</v>
      </c>
      <c r="DF116" s="14">
        <f t="shared" si="132"/>
        <v>0</v>
      </c>
      <c r="DG116" s="14">
        <f t="shared" si="132"/>
        <v>52590064</v>
      </c>
    </row>
    <row r="117" spans="1:111" ht="24.75" customHeight="1" x14ac:dyDescent="0.25">
      <c r="A117" s="149"/>
      <c r="B117" s="152"/>
      <c r="C117" s="55" t="s">
        <v>315</v>
      </c>
      <c r="D117" s="11" t="s">
        <v>316</v>
      </c>
      <c r="E117" s="77">
        <v>211</v>
      </c>
      <c r="F117" s="13" t="s">
        <v>317</v>
      </c>
      <c r="G117" s="14">
        <f t="shared" si="97"/>
        <v>3000000</v>
      </c>
      <c r="H117" s="14"/>
      <c r="I117" s="23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>
        <v>3000000</v>
      </c>
      <c r="AB117" s="16">
        <f t="shared" si="98"/>
        <v>1</v>
      </c>
      <c r="AC117" s="14">
        <f t="shared" si="123"/>
        <v>3000000</v>
      </c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>
        <v>3000000</v>
      </c>
      <c r="AW117" s="16">
        <f t="shared" si="100"/>
        <v>0</v>
      </c>
      <c r="AX117" s="14">
        <f t="shared" si="124"/>
        <v>0</v>
      </c>
      <c r="AY117" s="14">
        <f t="shared" si="125"/>
        <v>0</v>
      </c>
      <c r="AZ117" s="14">
        <f t="shared" si="126"/>
        <v>0</v>
      </c>
      <c r="BA117" s="14">
        <f t="shared" si="126"/>
        <v>0</v>
      </c>
      <c r="BB117" s="14">
        <f t="shared" si="126"/>
        <v>0</v>
      </c>
      <c r="BC117" s="14">
        <f t="shared" si="127"/>
        <v>0</v>
      </c>
      <c r="BD117" s="14">
        <f t="shared" si="127"/>
        <v>0</v>
      </c>
      <c r="BE117" s="14">
        <f t="shared" si="127"/>
        <v>0</v>
      </c>
      <c r="BF117" s="14">
        <f t="shared" si="127"/>
        <v>0</v>
      </c>
      <c r="BG117" s="14">
        <f t="shared" si="127"/>
        <v>0</v>
      </c>
      <c r="BH117" s="14">
        <f t="shared" si="127"/>
        <v>0</v>
      </c>
      <c r="BI117" s="14">
        <f t="shared" si="127"/>
        <v>0</v>
      </c>
      <c r="BJ117" s="14">
        <f t="shared" si="127"/>
        <v>0</v>
      </c>
      <c r="BK117" s="14">
        <f t="shared" si="127"/>
        <v>0</v>
      </c>
      <c r="BL117" s="14">
        <f t="shared" si="127"/>
        <v>0</v>
      </c>
      <c r="BM117" s="14">
        <f t="shared" si="127"/>
        <v>0</v>
      </c>
      <c r="BN117" s="14">
        <f t="shared" si="127"/>
        <v>0</v>
      </c>
      <c r="BO117" s="14"/>
      <c r="BP117" s="14">
        <f t="shared" si="128"/>
        <v>0</v>
      </c>
      <c r="BQ117" s="14">
        <f t="shared" si="129"/>
        <v>0</v>
      </c>
      <c r="BR117" s="16">
        <f t="shared" si="107"/>
        <v>0.99367266666666665</v>
      </c>
      <c r="BS117" s="14">
        <f t="shared" si="108"/>
        <v>2981018</v>
      </c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>
        <v>2981018</v>
      </c>
      <c r="CM117" s="16">
        <f t="shared" si="109"/>
        <v>6.3273333333333515E-3</v>
      </c>
      <c r="CN117" s="14">
        <f t="shared" si="133"/>
        <v>18982</v>
      </c>
      <c r="CO117" s="14">
        <f t="shared" si="110"/>
        <v>0</v>
      </c>
      <c r="CP117" s="14">
        <f t="shared" si="110"/>
        <v>0</v>
      </c>
      <c r="CQ117" s="14">
        <f t="shared" si="110"/>
        <v>0</v>
      </c>
      <c r="CR117" s="14">
        <f t="shared" si="110"/>
        <v>0</v>
      </c>
      <c r="CS117" s="14">
        <f t="shared" si="110"/>
        <v>0</v>
      </c>
      <c r="CT117" s="14">
        <f t="shared" si="110"/>
        <v>0</v>
      </c>
      <c r="CU117" s="14">
        <f t="shared" si="110"/>
        <v>0</v>
      </c>
      <c r="CV117" s="14">
        <f t="shared" si="130"/>
        <v>0</v>
      </c>
      <c r="CW117" s="14">
        <f t="shared" si="130"/>
        <v>0</v>
      </c>
      <c r="CX117" s="14">
        <f t="shared" si="130"/>
        <v>0</v>
      </c>
      <c r="CY117" s="14">
        <f t="shared" si="131"/>
        <v>0</v>
      </c>
      <c r="CZ117" s="14">
        <f t="shared" si="131"/>
        <v>0</v>
      </c>
      <c r="DA117" s="14">
        <f t="shared" si="131"/>
        <v>0</v>
      </c>
      <c r="DB117" s="14">
        <f t="shared" si="132"/>
        <v>0</v>
      </c>
      <c r="DC117" s="14">
        <f t="shared" si="132"/>
        <v>0</v>
      </c>
      <c r="DD117" s="14">
        <f t="shared" si="132"/>
        <v>0</v>
      </c>
      <c r="DE117" s="14">
        <f t="shared" si="132"/>
        <v>0</v>
      </c>
      <c r="DF117" s="14">
        <f t="shared" si="132"/>
        <v>0</v>
      </c>
      <c r="DG117" s="14">
        <f t="shared" si="132"/>
        <v>18982</v>
      </c>
    </row>
    <row r="118" spans="1:111" ht="39" customHeight="1" x14ac:dyDescent="0.25">
      <c r="A118" s="149"/>
      <c r="B118" s="152"/>
      <c r="C118" s="55" t="s">
        <v>318</v>
      </c>
      <c r="D118" s="11" t="s">
        <v>319</v>
      </c>
      <c r="E118" s="77">
        <v>211</v>
      </c>
      <c r="F118" s="13" t="s">
        <v>66</v>
      </c>
      <c r="G118" s="14">
        <f t="shared" si="97"/>
        <v>5000000</v>
      </c>
      <c r="H118" s="14"/>
      <c r="I118" s="23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>
        <v>5000000</v>
      </c>
      <c r="AB118" s="16">
        <f t="shared" si="98"/>
        <v>0</v>
      </c>
      <c r="AC118" s="14">
        <f t="shared" si="123"/>
        <v>0</v>
      </c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6">
        <f t="shared" si="100"/>
        <v>1</v>
      </c>
      <c r="AX118" s="14">
        <f t="shared" si="124"/>
        <v>5000000</v>
      </c>
      <c r="AY118" s="14">
        <f t="shared" si="125"/>
        <v>0</v>
      </c>
      <c r="AZ118" s="14">
        <f t="shared" si="126"/>
        <v>0</v>
      </c>
      <c r="BA118" s="14">
        <f t="shared" si="126"/>
        <v>0</v>
      </c>
      <c r="BB118" s="14">
        <f t="shared" si="126"/>
        <v>0</v>
      </c>
      <c r="BC118" s="14">
        <f t="shared" si="127"/>
        <v>0</v>
      </c>
      <c r="BD118" s="14">
        <f t="shared" si="127"/>
        <v>0</v>
      </c>
      <c r="BE118" s="14">
        <f t="shared" si="127"/>
        <v>0</v>
      </c>
      <c r="BF118" s="14">
        <f t="shared" si="127"/>
        <v>0</v>
      </c>
      <c r="BG118" s="14">
        <f t="shared" si="127"/>
        <v>0</v>
      </c>
      <c r="BH118" s="14">
        <f t="shared" si="127"/>
        <v>0</v>
      </c>
      <c r="BI118" s="14">
        <f t="shared" si="127"/>
        <v>0</v>
      </c>
      <c r="BJ118" s="14">
        <f t="shared" si="127"/>
        <v>0</v>
      </c>
      <c r="BK118" s="14">
        <f t="shared" si="127"/>
        <v>0</v>
      </c>
      <c r="BL118" s="14">
        <f t="shared" si="127"/>
        <v>0</v>
      </c>
      <c r="BM118" s="14">
        <f t="shared" si="127"/>
        <v>0</v>
      </c>
      <c r="BN118" s="14">
        <f t="shared" si="127"/>
        <v>0</v>
      </c>
      <c r="BO118" s="14"/>
      <c r="BP118" s="14">
        <f t="shared" si="128"/>
        <v>0</v>
      </c>
      <c r="BQ118" s="14">
        <f t="shared" si="129"/>
        <v>5000000</v>
      </c>
      <c r="BR118" s="16">
        <f t="shared" si="107"/>
        <v>0</v>
      </c>
      <c r="BS118" s="14">
        <f t="shared" si="108"/>
        <v>0</v>
      </c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6">
        <f t="shared" si="109"/>
        <v>1</v>
      </c>
      <c r="CN118" s="14">
        <f t="shared" si="133"/>
        <v>5000000</v>
      </c>
      <c r="CO118" s="14">
        <f t="shared" si="110"/>
        <v>0</v>
      </c>
      <c r="CP118" s="14">
        <f t="shared" si="110"/>
        <v>0</v>
      </c>
      <c r="CQ118" s="14">
        <f t="shared" si="110"/>
        <v>0</v>
      </c>
      <c r="CR118" s="14">
        <f t="shared" si="110"/>
        <v>0</v>
      </c>
      <c r="CS118" s="14">
        <f t="shared" si="110"/>
        <v>0</v>
      </c>
      <c r="CT118" s="14">
        <f t="shared" si="110"/>
        <v>0</v>
      </c>
      <c r="CU118" s="14">
        <f t="shared" si="110"/>
        <v>0</v>
      </c>
      <c r="CV118" s="14">
        <f t="shared" si="130"/>
        <v>0</v>
      </c>
      <c r="CW118" s="14">
        <f t="shared" si="130"/>
        <v>0</v>
      </c>
      <c r="CX118" s="14">
        <f t="shared" si="130"/>
        <v>0</v>
      </c>
      <c r="CY118" s="14">
        <f t="shared" si="131"/>
        <v>0</v>
      </c>
      <c r="CZ118" s="14">
        <f t="shared" si="131"/>
        <v>0</v>
      </c>
      <c r="DA118" s="14">
        <f t="shared" si="131"/>
        <v>0</v>
      </c>
      <c r="DB118" s="14">
        <f t="shared" si="132"/>
        <v>0</v>
      </c>
      <c r="DC118" s="14">
        <f t="shared" si="132"/>
        <v>0</v>
      </c>
      <c r="DD118" s="14">
        <f t="shared" si="132"/>
        <v>0</v>
      </c>
      <c r="DE118" s="14">
        <f t="shared" si="132"/>
        <v>0</v>
      </c>
      <c r="DF118" s="14">
        <f t="shared" si="132"/>
        <v>0</v>
      </c>
      <c r="DG118" s="14">
        <f t="shared" si="132"/>
        <v>5000000</v>
      </c>
    </row>
    <row r="119" spans="1:111" s="43" customFormat="1" ht="35.25" customHeight="1" x14ac:dyDescent="0.25">
      <c r="A119" s="149"/>
      <c r="B119" s="152"/>
      <c r="C119" s="41" t="s">
        <v>320</v>
      </c>
      <c r="D119" s="11" t="s">
        <v>321</v>
      </c>
      <c r="E119" s="75">
        <v>211</v>
      </c>
      <c r="F119" s="13" t="s">
        <v>301</v>
      </c>
      <c r="G119" s="14">
        <f t="shared" si="97"/>
        <v>325200000</v>
      </c>
      <c r="H119" s="40"/>
      <c r="I119" s="19"/>
      <c r="J119" s="40">
        <f>296464791+28735209</f>
        <v>325200000</v>
      </c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>
        <f>28735209-28735209</f>
        <v>0</v>
      </c>
      <c r="W119" s="14"/>
      <c r="X119" s="14"/>
      <c r="Y119" s="14"/>
      <c r="Z119" s="14"/>
      <c r="AB119" s="44">
        <f t="shared" si="98"/>
        <v>0.1580639606396064</v>
      </c>
      <c r="AC119" s="14">
        <f t="shared" si="123"/>
        <v>51402400</v>
      </c>
      <c r="AD119" s="40"/>
      <c r="AE119" s="40"/>
      <c r="AF119" s="40">
        <v>51402400</v>
      </c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4">
        <f t="shared" si="100"/>
        <v>0.84193603936039363</v>
      </c>
      <c r="AX119" s="14">
        <f t="shared" si="124"/>
        <v>273797600</v>
      </c>
      <c r="AY119" s="14">
        <f t="shared" si="125"/>
        <v>0</v>
      </c>
      <c r="AZ119" s="40">
        <f t="shared" si="126"/>
        <v>0</v>
      </c>
      <c r="BA119" s="40">
        <f t="shared" si="126"/>
        <v>273797600</v>
      </c>
      <c r="BB119" s="40">
        <f t="shared" si="126"/>
        <v>0</v>
      </c>
      <c r="BC119" s="40">
        <f t="shared" si="127"/>
        <v>0</v>
      </c>
      <c r="BD119" s="40">
        <f t="shared" si="127"/>
        <v>0</v>
      </c>
      <c r="BE119" s="14">
        <f t="shared" si="127"/>
        <v>0</v>
      </c>
      <c r="BF119" s="40">
        <f t="shared" si="127"/>
        <v>0</v>
      </c>
      <c r="BG119" s="40">
        <f t="shared" si="127"/>
        <v>0</v>
      </c>
      <c r="BH119" s="40">
        <f t="shared" si="127"/>
        <v>0</v>
      </c>
      <c r="BI119" s="40">
        <f t="shared" si="127"/>
        <v>0</v>
      </c>
      <c r="BJ119" s="40">
        <f t="shared" si="127"/>
        <v>0</v>
      </c>
      <c r="BK119" s="40">
        <f t="shared" si="127"/>
        <v>0</v>
      </c>
      <c r="BL119" s="40">
        <f t="shared" si="127"/>
        <v>0</v>
      </c>
      <c r="BM119" s="40">
        <f t="shared" si="127"/>
        <v>0</v>
      </c>
      <c r="BN119" s="40">
        <f t="shared" si="127"/>
        <v>0</v>
      </c>
      <c r="BO119" s="40"/>
      <c r="BP119" s="14">
        <f t="shared" si="128"/>
        <v>0</v>
      </c>
      <c r="BQ119" s="40">
        <f t="shared" si="129"/>
        <v>0</v>
      </c>
      <c r="BR119" s="44">
        <f t="shared" si="107"/>
        <v>5.0437884378843785E-2</v>
      </c>
      <c r="BS119" s="14">
        <f t="shared" ref="BS119:BS127" si="134">SUM(BT119:CL119)</f>
        <v>16402400</v>
      </c>
      <c r="BT119" s="40"/>
      <c r="BU119" s="40"/>
      <c r="BV119" s="40">
        <f>+'[1]MARZO 2016 ULTIMO'!$H$117</f>
        <v>16402400</v>
      </c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4">
        <f t="shared" si="109"/>
        <v>0.94956211562115622</v>
      </c>
      <c r="CN119" s="14">
        <f t="shared" si="133"/>
        <v>308797600</v>
      </c>
      <c r="CO119" s="14">
        <f t="shared" si="110"/>
        <v>0</v>
      </c>
      <c r="CP119" s="14">
        <f t="shared" si="110"/>
        <v>0</v>
      </c>
      <c r="CQ119" s="40">
        <f t="shared" si="110"/>
        <v>308797600</v>
      </c>
      <c r="CR119" s="40">
        <f t="shared" si="110"/>
        <v>0</v>
      </c>
      <c r="CS119" s="40">
        <f t="shared" si="110"/>
        <v>0</v>
      </c>
      <c r="CT119" s="40">
        <f t="shared" si="110"/>
        <v>0</v>
      </c>
      <c r="CU119" s="14">
        <f t="shared" si="110"/>
        <v>0</v>
      </c>
      <c r="CV119" s="40">
        <f t="shared" si="130"/>
        <v>0</v>
      </c>
      <c r="CW119" s="40">
        <f t="shared" si="130"/>
        <v>0</v>
      </c>
      <c r="CX119" s="14">
        <f t="shared" si="130"/>
        <v>0</v>
      </c>
      <c r="CY119" s="40">
        <f t="shared" si="131"/>
        <v>0</v>
      </c>
      <c r="CZ119" s="40">
        <f t="shared" si="131"/>
        <v>0</v>
      </c>
      <c r="DA119" s="40">
        <f t="shared" si="131"/>
        <v>0</v>
      </c>
      <c r="DB119" s="40">
        <f t="shared" si="132"/>
        <v>0</v>
      </c>
      <c r="DC119" s="40">
        <f t="shared" si="132"/>
        <v>0</v>
      </c>
      <c r="DD119" s="40">
        <f t="shared" si="132"/>
        <v>0</v>
      </c>
      <c r="DE119" s="40">
        <f t="shared" si="132"/>
        <v>0</v>
      </c>
      <c r="DF119" s="40">
        <f t="shared" si="132"/>
        <v>0</v>
      </c>
      <c r="DG119" s="40">
        <f t="shared" si="132"/>
        <v>0</v>
      </c>
    </row>
    <row r="120" spans="1:111" s="43" customFormat="1" ht="35.25" customHeight="1" x14ac:dyDescent="0.25">
      <c r="A120" s="149"/>
      <c r="B120" s="153"/>
      <c r="C120" s="41" t="s">
        <v>322</v>
      </c>
      <c r="D120" s="11" t="s">
        <v>323</v>
      </c>
      <c r="E120" s="75">
        <v>211</v>
      </c>
      <c r="F120" s="13" t="s">
        <v>301</v>
      </c>
      <c r="G120" s="14">
        <f t="shared" si="97"/>
        <v>250000000</v>
      </c>
      <c r="H120" s="40"/>
      <c r="I120" s="19"/>
      <c r="J120" s="40"/>
      <c r="K120" s="14"/>
      <c r="L120" s="14"/>
      <c r="M120" s="14"/>
      <c r="N120" s="14"/>
      <c r="O120" s="14"/>
      <c r="P120" s="14"/>
      <c r="Q120" s="14"/>
      <c r="R120" s="14"/>
      <c r="S120" s="14"/>
      <c r="T120" s="14">
        <v>250000000</v>
      </c>
      <c r="U120" s="14"/>
      <c r="V120" s="14"/>
      <c r="W120" s="14"/>
      <c r="X120" s="14"/>
      <c r="Y120" s="14"/>
      <c r="Z120" s="14"/>
      <c r="AB120" s="44">
        <f t="shared" si="98"/>
        <v>0.48</v>
      </c>
      <c r="AC120" s="14">
        <f t="shared" si="123"/>
        <v>120000000</v>
      </c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>
        <f>+'[2]ENERO 2016'!$W$84</f>
        <v>120000000</v>
      </c>
      <c r="AQ120" s="40"/>
      <c r="AR120" s="40"/>
      <c r="AS120" s="40"/>
      <c r="AT120" s="40"/>
      <c r="AU120" s="40"/>
      <c r="AV120" s="40"/>
      <c r="AW120" s="44">
        <f t="shared" si="100"/>
        <v>0.52</v>
      </c>
      <c r="AX120" s="14">
        <f t="shared" si="124"/>
        <v>130000000</v>
      </c>
      <c r="AY120" s="14">
        <f t="shared" si="125"/>
        <v>0</v>
      </c>
      <c r="AZ120" s="40">
        <f t="shared" si="126"/>
        <v>0</v>
      </c>
      <c r="BA120" s="40">
        <f t="shared" si="126"/>
        <v>0</v>
      </c>
      <c r="BB120" s="40">
        <f t="shared" si="126"/>
        <v>0</v>
      </c>
      <c r="BC120" s="40">
        <f t="shared" si="126"/>
        <v>0</v>
      </c>
      <c r="BD120" s="40">
        <f t="shared" si="126"/>
        <v>0</v>
      </c>
      <c r="BE120" s="40">
        <f t="shared" si="126"/>
        <v>0</v>
      </c>
      <c r="BF120" s="40">
        <f t="shared" si="126"/>
        <v>0</v>
      </c>
      <c r="BG120" s="40">
        <f t="shared" si="126"/>
        <v>0</v>
      </c>
      <c r="BH120" s="40">
        <f t="shared" si="126"/>
        <v>0</v>
      </c>
      <c r="BI120" s="40">
        <f t="shared" si="126"/>
        <v>0</v>
      </c>
      <c r="BJ120" s="40">
        <f t="shared" si="126"/>
        <v>0</v>
      </c>
      <c r="BK120" s="40">
        <f t="shared" si="126"/>
        <v>130000000</v>
      </c>
      <c r="BL120" s="40">
        <f>U120-AQ120</f>
        <v>0</v>
      </c>
      <c r="BM120" s="40">
        <f t="shared" si="126"/>
        <v>0</v>
      </c>
      <c r="BN120" s="40">
        <f t="shared" si="126"/>
        <v>0</v>
      </c>
      <c r="BO120" s="40">
        <f t="shared" si="126"/>
        <v>0</v>
      </c>
      <c r="BP120" s="14">
        <f t="shared" si="128"/>
        <v>0</v>
      </c>
      <c r="BQ120" s="40">
        <f>Z120-AV120</f>
        <v>0</v>
      </c>
      <c r="BR120" s="44">
        <f t="shared" si="107"/>
        <v>0.46113754000000001</v>
      </c>
      <c r="BS120" s="14">
        <f t="shared" si="134"/>
        <v>115284385</v>
      </c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>
        <f>+'[2]ENERO 2016'!$H$85</f>
        <v>115284385</v>
      </c>
      <c r="CG120" s="40"/>
      <c r="CH120" s="40"/>
      <c r="CI120" s="40"/>
      <c r="CJ120" s="40"/>
      <c r="CK120" s="40"/>
      <c r="CL120" s="40"/>
      <c r="CM120" s="44">
        <f>1-BR120</f>
        <v>0.53886246000000004</v>
      </c>
      <c r="CN120" s="14">
        <f t="shared" si="133"/>
        <v>134715615</v>
      </c>
      <c r="CO120" s="14">
        <f t="shared" si="110"/>
        <v>0</v>
      </c>
      <c r="CP120" s="14">
        <f t="shared" si="110"/>
        <v>0</v>
      </c>
      <c r="CQ120" s="14">
        <f t="shared" si="110"/>
        <v>0</v>
      </c>
      <c r="CR120" s="14">
        <f t="shared" si="110"/>
        <v>0</v>
      </c>
      <c r="CS120" s="14">
        <f t="shared" si="110"/>
        <v>0</v>
      </c>
      <c r="CT120" s="14">
        <f t="shared" si="110"/>
        <v>0</v>
      </c>
      <c r="CU120" s="14">
        <f t="shared" si="110"/>
        <v>0</v>
      </c>
      <c r="CV120" s="14">
        <f>O120-CA120</f>
        <v>0</v>
      </c>
      <c r="CW120" s="14">
        <f>P120-CB120</f>
        <v>0</v>
      </c>
      <c r="CX120" s="14">
        <f>Q120-CC120</f>
        <v>0</v>
      </c>
      <c r="CY120" s="14">
        <f t="shared" si="131"/>
        <v>0</v>
      </c>
      <c r="CZ120" s="14">
        <f t="shared" si="131"/>
        <v>0</v>
      </c>
      <c r="DA120" s="14">
        <f t="shared" si="131"/>
        <v>134715615</v>
      </c>
      <c r="DB120" s="14">
        <f>U120-CG120</f>
        <v>0</v>
      </c>
      <c r="DC120" s="14">
        <f t="shared" si="131"/>
        <v>0</v>
      </c>
      <c r="DD120" s="14">
        <f t="shared" si="131"/>
        <v>0</v>
      </c>
      <c r="DE120" s="14">
        <f>X120-CJ120</f>
        <v>0</v>
      </c>
      <c r="DF120" s="14">
        <f t="shared" si="131"/>
        <v>0</v>
      </c>
      <c r="DG120" s="14">
        <f t="shared" si="131"/>
        <v>0</v>
      </c>
    </row>
    <row r="121" spans="1:111" s="43" customFormat="1" ht="69.75" customHeight="1" x14ac:dyDescent="0.25">
      <c r="A121" s="135"/>
      <c r="B121" s="11" t="s">
        <v>324</v>
      </c>
      <c r="C121" s="41" t="s">
        <v>325</v>
      </c>
      <c r="D121" s="11" t="s">
        <v>326</v>
      </c>
      <c r="E121" s="75" t="s">
        <v>327</v>
      </c>
      <c r="F121" s="13" t="s">
        <v>301</v>
      </c>
      <c r="G121" s="14">
        <f t="shared" si="97"/>
        <v>3185000000</v>
      </c>
      <c r="H121" s="40"/>
      <c r="I121" s="19"/>
      <c r="J121" s="40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>
        <f>485000000</f>
        <v>485000000</v>
      </c>
      <c r="V121" s="14"/>
      <c r="W121" s="14"/>
      <c r="X121" s="45">
        <v>2700000000</v>
      </c>
      <c r="Y121" s="14"/>
      <c r="Z121" s="14"/>
      <c r="AB121" s="44">
        <f t="shared" si="98"/>
        <v>0.84772370486656201</v>
      </c>
      <c r="AC121" s="14">
        <f t="shared" si="123"/>
        <v>2700000000</v>
      </c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>
        <f>+'[4]MARZO 2016 ULTIMO'!$AA$1371</f>
        <v>2700000000</v>
      </c>
      <c r="AU121" s="40"/>
      <c r="AV121" s="40"/>
      <c r="AW121" s="44">
        <f t="shared" si="100"/>
        <v>0.15227629513343799</v>
      </c>
      <c r="AX121" s="14">
        <f t="shared" si="124"/>
        <v>485000000</v>
      </c>
      <c r="AY121" s="14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>
        <f>U121-AQ121</f>
        <v>485000000</v>
      </c>
      <c r="BM121" s="40"/>
      <c r="BN121" s="40"/>
      <c r="BO121" s="40">
        <f t="shared" si="126"/>
        <v>0</v>
      </c>
      <c r="BP121" s="14"/>
      <c r="BQ121" s="40"/>
      <c r="BR121" s="44">
        <f t="shared" si="107"/>
        <v>0</v>
      </c>
      <c r="BS121" s="14">
        <f t="shared" si="134"/>
        <v>0</v>
      </c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4">
        <f>1-BR121</f>
        <v>1</v>
      </c>
      <c r="CN121" s="14">
        <f t="shared" si="133"/>
        <v>3185000000</v>
      </c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>
        <f>U121-CG121</f>
        <v>485000000</v>
      </c>
      <c r="DC121" s="14"/>
      <c r="DD121" s="14"/>
      <c r="DE121" s="14">
        <f>X121-CJ121</f>
        <v>2700000000</v>
      </c>
      <c r="DF121" s="14"/>
      <c r="DG121" s="14"/>
    </row>
    <row r="122" spans="1:111" ht="47.25" customHeight="1" x14ac:dyDescent="0.25">
      <c r="A122" s="149" t="s">
        <v>291</v>
      </c>
      <c r="B122" s="151" t="s">
        <v>328</v>
      </c>
      <c r="C122" s="55" t="s">
        <v>329</v>
      </c>
      <c r="D122" s="11" t="s">
        <v>330</v>
      </c>
      <c r="E122" s="77">
        <v>510</v>
      </c>
      <c r="F122" s="13" t="s">
        <v>331</v>
      </c>
      <c r="G122" s="14">
        <f t="shared" si="97"/>
        <v>95000000</v>
      </c>
      <c r="H122" s="14"/>
      <c r="I122" s="14"/>
      <c r="J122" s="14"/>
      <c r="K122" s="14"/>
      <c r="L122" s="14">
        <v>95000000</v>
      </c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6">
        <f t="shared" si="98"/>
        <v>0.45263157894736844</v>
      </c>
      <c r="AC122" s="14">
        <f t="shared" si="123"/>
        <v>43000000</v>
      </c>
      <c r="AD122" s="14"/>
      <c r="AE122" s="14"/>
      <c r="AF122" s="14"/>
      <c r="AG122" s="14"/>
      <c r="AH122" s="14">
        <f>+'[2]ENERO 2016'!$O$593</f>
        <v>43000000</v>
      </c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6">
        <f t="shared" si="100"/>
        <v>0.5473684210526315</v>
      </c>
      <c r="AX122" s="14">
        <f t="shared" si="124"/>
        <v>52000000</v>
      </c>
      <c r="AY122" s="14">
        <f t="shared" si="125"/>
        <v>0</v>
      </c>
      <c r="AZ122" s="14">
        <f t="shared" si="126"/>
        <v>0</v>
      </c>
      <c r="BA122" s="14">
        <f t="shared" si="126"/>
        <v>0</v>
      </c>
      <c r="BB122" s="14">
        <f t="shared" si="126"/>
        <v>0</v>
      </c>
      <c r="BC122" s="14">
        <f t="shared" ref="BC122:BN127" si="135">+L122-AH122</f>
        <v>52000000</v>
      </c>
      <c r="BD122" s="14">
        <f t="shared" si="135"/>
        <v>0</v>
      </c>
      <c r="BE122" s="14">
        <f t="shared" si="135"/>
        <v>0</v>
      </c>
      <c r="BF122" s="14">
        <f t="shared" si="135"/>
        <v>0</v>
      </c>
      <c r="BG122" s="14">
        <f t="shared" si="135"/>
        <v>0</v>
      </c>
      <c r="BH122" s="14">
        <f t="shared" si="135"/>
        <v>0</v>
      </c>
      <c r="BI122" s="14">
        <f t="shared" si="135"/>
        <v>0</v>
      </c>
      <c r="BJ122" s="14">
        <f t="shared" si="135"/>
        <v>0</v>
      </c>
      <c r="BK122" s="14">
        <f t="shared" si="135"/>
        <v>0</v>
      </c>
      <c r="BL122" s="14">
        <f t="shared" si="135"/>
        <v>0</v>
      </c>
      <c r="BM122" s="14">
        <f t="shared" si="135"/>
        <v>0</v>
      </c>
      <c r="BN122" s="14">
        <f t="shared" si="135"/>
        <v>0</v>
      </c>
      <c r="BO122" s="14"/>
      <c r="BP122" s="14">
        <f t="shared" si="128"/>
        <v>0</v>
      </c>
      <c r="BQ122" s="14">
        <f t="shared" si="129"/>
        <v>0</v>
      </c>
      <c r="BR122" s="16">
        <f t="shared" si="107"/>
        <v>0.45263157894736844</v>
      </c>
      <c r="BS122" s="14">
        <f t="shared" si="134"/>
        <v>43000000</v>
      </c>
      <c r="BT122" s="14"/>
      <c r="BU122" s="14"/>
      <c r="BV122" s="14"/>
      <c r="BW122" s="14"/>
      <c r="BX122" s="14">
        <f>+'[2]ENERO 2016'!$H$594</f>
        <v>43000000</v>
      </c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6">
        <f t="shared" si="109"/>
        <v>0.5473684210526315</v>
      </c>
      <c r="CN122" s="14">
        <f t="shared" si="133"/>
        <v>52000000</v>
      </c>
      <c r="CO122" s="14">
        <f t="shared" si="110"/>
        <v>0</v>
      </c>
      <c r="CP122" s="14">
        <f t="shared" si="110"/>
        <v>0</v>
      </c>
      <c r="CQ122" s="14">
        <f t="shared" si="110"/>
        <v>0</v>
      </c>
      <c r="CR122" s="14">
        <f t="shared" si="110"/>
        <v>0</v>
      </c>
      <c r="CS122" s="14">
        <f t="shared" si="110"/>
        <v>52000000</v>
      </c>
      <c r="CT122" s="14">
        <f t="shared" si="110"/>
        <v>0</v>
      </c>
      <c r="CU122" s="14">
        <f t="shared" si="110"/>
        <v>0</v>
      </c>
      <c r="CV122" s="14">
        <f t="shared" ref="CV122:CX127" si="136">+O122-CA122</f>
        <v>0</v>
      </c>
      <c r="CW122" s="14">
        <f t="shared" si="136"/>
        <v>0</v>
      </c>
      <c r="CX122" s="14">
        <f t="shared" si="136"/>
        <v>0</v>
      </c>
      <c r="CY122" s="14">
        <f t="shared" si="131"/>
        <v>0</v>
      </c>
      <c r="CZ122" s="14">
        <f t="shared" si="131"/>
        <v>0</v>
      </c>
      <c r="DA122" s="14">
        <f t="shared" si="131"/>
        <v>0</v>
      </c>
      <c r="DB122" s="14">
        <f t="shared" ref="DB122:DG127" si="137">+U122-CG122</f>
        <v>0</v>
      </c>
      <c r="DC122" s="14">
        <f t="shared" si="137"/>
        <v>0</v>
      </c>
      <c r="DD122" s="14">
        <f t="shared" si="137"/>
        <v>0</v>
      </c>
      <c r="DE122" s="14">
        <f t="shared" si="137"/>
        <v>0</v>
      </c>
      <c r="DF122" s="14">
        <f t="shared" si="137"/>
        <v>0</v>
      </c>
      <c r="DG122" s="14">
        <f t="shared" si="137"/>
        <v>0</v>
      </c>
    </row>
    <row r="123" spans="1:111" ht="50.25" customHeight="1" x14ac:dyDescent="0.25">
      <c r="A123" s="149"/>
      <c r="B123" s="152"/>
      <c r="C123" s="55" t="s">
        <v>332</v>
      </c>
      <c r="D123" s="11" t="s">
        <v>333</v>
      </c>
      <c r="E123" s="77">
        <v>510</v>
      </c>
      <c r="F123" s="13" t="s">
        <v>331</v>
      </c>
      <c r="G123" s="14">
        <f t="shared" si="97"/>
        <v>102000000</v>
      </c>
      <c r="H123" s="14"/>
      <c r="I123" s="14"/>
      <c r="J123" s="14"/>
      <c r="K123" s="14"/>
      <c r="L123" s="14">
        <v>102000000</v>
      </c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B123" s="16">
        <f t="shared" si="98"/>
        <v>0.62745098039215685</v>
      </c>
      <c r="AC123" s="14">
        <f t="shared" si="123"/>
        <v>64000000</v>
      </c>
      <c r="AD123" s="14"/>
      <c r="AE123" s="14"/>
      <c r="AF123" s="14"/>
      <c r="AG123" s="14"/>
      <c r="AH123" s="14">
        <f>+'[2]ENERO 2016'!$O$604</f>
        <v>64000000</v>
      </c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6">
        <f t="shared" si="100"/>
        <v>0.37254901960784315</v>
      </c>
      <c r="AX123" s="14">
        <f t="shared" si="124"/>
        <v>38000000</v>
      </c>
      <c r="AY123" s="14">
        <f t="shared" si="125"/>
        <v>0</v>
      </c>
      <c r="AZ123" s="14">
        <f t="shared" si="126"/>
        <v>0</v>
      </c>
      <c r="BA123" s="14">
        <f t="shared" si="126"/>
        <v>0</v>
      </c>
      <c r="BB123" s="14">
        <f t="shared" si="126"/>
        <v>0</v>
      </c>
      <c r="BC123" s="14">
        <f t="shared" si="135"/>
        <v>38000000</v>
      </c>
      <c r="BD123" s="14">
        <f t="shared" si="135"/>
        <v>0</v>
      </c>
      <c r="BE123" s="14">
        <f t="shared" si="135"/>
        <v>0</v>
      </c>
      <c r="BF123" s="14">
        <f t="shared" si="135"/>
        <v>0</v>
      </c>
      <c r="BG123" s="14">
        <f t="shared" si="135"/>
        <v>0</v>
      </c>
      <c r="BH123" s="14">
        <f t="shared" si="135"/>
        <v>0</v>
      </c>
      <c r="BI123" s="14">
        <f t="shared" si="135"/>
        <v>0</v>
      </c>
      <c r="BJ123" s="14">
        <f t="shared" si="135"/>
        <v>0</v>
      </c>
      <c r="BK123" s="14">
        <f t="shared" si="135"/>
        <v>0</v>
      </c>
      <c r="BL123" s="14">
        <f t="shared" si="135"/>
        <v>0</v>
      </c>
      <c r="BM123" s="14">
        <f t="shared" si="135"/>
        <v>0</v>
      </c>
      <c r="BN123" s="14">
        <f t="shared" si="135"/>
        <v>0</v>
      </c>
      <c r="BO123" s="14"/>
      <c r="BP123" s="14">
        <f t="shared" si="128"/>
        <v>0</v>
      </c>
      <c r="BQ123" s="14">
        <f t="shared" si="129"/>
        <v>0</v>
      </c>
      <c r="BR123" s="16">
        <f t="shared" si="107"/>
        <v>0.56530914705882351</v>
      </c>
      <c r="BS123" s="14">
        <f t="shared" si="134"/>
        <v>57661533</v>
      </c>
      <c r="BT123" s="14"/>
      <c r="BU123" s="14"/>
      <c r="BV123" s="14"/>
      <c r="BW123" s="14"/>
      <c r="BX123" s="14">
        <v>57661533</v>
      </c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6">
        <f t="shared" si="109"/>
        <v>0.43469085294117649</v>
      </c>
      <c r="CN123" s="14">
        <f t="shared" si="133"/>
        <v>44338467</v>
      </c>
      <c r="CO123" s="14">
        <f t="shared" si="110"/>
        <v>0</v>
      </c>
      <c r="CP123" s="14">
        <f t="shared" si="110"/>
        <v>0</v>
      </c>
      <c r="CQ123" s="14">
        <f t="shared" si="110"/>
        <v>0</v>
      </c>
      <c r="CR123" s="14">
        <f t="shared" si="110"/>
        <v>0</v>
      </c>
      <c r="CS123" s="14">
        <f t="shared" si="110"/>
        <v>44338467</v>
      </c>
      <c r="CT123" s="14">
        <f t="shared" si="110"/>
        <v>0</v>
      </c>
      <c r="CU123" s="14">
        <f t="shared" si="110"/>
        <v>0</v>
      </c>
      <c r="CV123" s="14">
        <f t="shared" si="136"/>
        <v>0</v>
      </c>
      <c r="CW123" s="14">
        <f t="shared" si="136"/>
        <v>0</v>
      </c>
      <c r="CX123" s="14">
        <f t="shared" si="136"/>
        <v>0</v>
      </c>
      <c r="CY123" s="14">
        <f t="shared" si="131"/>
        <v>0</v>
      </c>
      <c r="CZ123" s="14">
        <f t="shared" si="131"/>
        <v>0</v>
      </c>
      <c r="DA123" s="14">
        <f t="shared" si="131"/>
        <v>0</v>
      </c>
      <c r="DB123" s="14">
        <f t="shared" si="137"/>
        <v>0</v>
      </c>
      <c r="DC123" s="14">
        <f t="shared" si="137"/>
        <v>0</v>
      </c>
      <c r="DD123" s="14">
        <f t="shared" si="137"/>
        <v>0</v>
      </c>
      <c r="DE123" s="14">
        <f t="shared" si="137"/>
        <v>0</v>
      </c>
      <c r="DF123" s="14">
        <f t="shared" si="137"/>
        <v>0</v>
      </c>
      <c r="DG123" s="14">
        <f t="shared" si="137"/>
        <v>0</v>
      </c>
    </row>
    <row r="124" spans="1:111" ht="47.25" customHeight="1" x14ac:dyDescent="0.25">
      <c r="A124" s="149"/>
      <c r="B124" s="153"/>
      <c r="C124" s="55" t="s">
        <v>334</v>
      </c>
      <c r="D124" s="11" t="s">
        <v>335</v>
      </c>
      <c r="E124" s="77">
        <v>510</v>
      </c>
      <c r="F124" s="13" t="s">
        <v>331</v>
      </c>
      <c r="G124" s="14">
        <f t="shared" si="97"/>
        <v>10000000</v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>
        <v>10000000</v>
      </c>
      <c r="U124" s="14"/>
      <c r="V124" s="14"/>
      <c r="W124" s="14"/>
      <c r="X124" s="14"/>
      <c r="Y124" s="14"/>
      <c r="Z124" s="14"/>
      <c r="AB124" s="16">
        <f t="shared" si="98"/>
        <v>0</v>
      </c>
      <c r="AC124" s="14">
        <f t="shared" si="123"/>
        <v>0</v>
      </c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6">
        <f t="shared" si="100"/>
        <v>1</v>
      </c>
      <c r="AX124" s="14">
        <f t="shared" si="124"/>
        <v>10000000</v>
      </c>
      <c r="AY124" s="14">
        <f t="shared" si="125"/>
        <v>0</v>
      </c>
      <c r="AZ124" s="14">
        <f t="shared" si="126"/>
        <v>0</v>
      </c>
      <c r="BA124" s="14">
        <f t="shared" si="126"/>
        <v>0</v>
      </c>
      <c r="BB124" s="14">
        <f t="shared" si="126"/>
        <v>0</v>
      </c>
      <c r="BC124" s="14">
        <f t="shared" si="135"/>
        <v>0</v>
      </c>
      <c r="BD124" s="14">
        <f t="shared" si="135"/>
        <v>0</v>
      </c>
      <c r="BE124" s="14">
        <f t="shared" si="135"/>
        <v>0</v>
      </c>
      <c r="BF124" s="14">
        <f t="shared" si="135"/>
        <v>0</v>
      </c>
      <c r="BG124" s="14">
        <f t="shared" si="135"/>
        <v>0</v>
      </c>
      <c r="BH124" s="14">
        <f t="shared" si="135"/>
        <v>0</v>
      </c>
      <c r="BI124" s="14">
        <f t="shared" si="135"/>
        <v>0</v>
      </c>
      <c r="BJ124" s="14">
        <f t="shared" si="135"/>
        <v>0</v>
      </c>
      <c r="BK124" s="14">
        <f t="shared" si="135"/>
        <v>10000000</v>
      </c>
      <c r="BL124" s="14">
        <f t="shared" si="135"/>
        <v>0</v>
      </c>
      <c r="BM124" s="14">
        <f t="shared" si="135"/>
        <v>0</v>
      </c>
      <c r="BN124" s="14">
        <f t="shared" si="135"/>
        <v>0</v>
      </c>
      <c r="BO124" s="14"/>
      <c r="BP124" s="14">
        <f t="shared" si="128"/>
        <v>0</v>
      </c>
      <c r="BQ124" s="14">
        <f t="shared" si="129"/>
        <v>0</v>
      </c>
      <c r="BR124" s="16">
        <f t="shared" si="107"/>
        <v>0</v>
      </c>
      <c r="BS124" s="14">
        <f t="shared" si="134"/>
        <v>0</v>
      </c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6">
        <f t="shared" si="109"/>
        <v>1</v>
      </c>
      <c r="CN124" s="14">
        <f t="shared" si="133"/>
        <v>10000000</v>
      </c>
      <c r="CO124" s="14">
        <f t="shared" si="110"/>
        <v>0</v>
      </c>
      <c r="CP124" s="14">
        <f t="shared" si="110"/>
        <v>0</v>
      </c>
      <c r="CQ124" s="14">
        <f t="shared" si="110"/>
        <v>0</v>
      </c>
      <c r="CR124" s="14">
        <f t="shared" si="110"/>
        <v>0</v>
      </c>
      <c r="CS124" s="14">
        <f t="shared" si="110"/>
        <v>0</v>
      </c>
      <c r="CT124" s="14">
        <f t="shared" si="110"/>
        <v>0</v>
      </c>
      <c r="CU124" s="14">
        <f t="shared" si="110"/>
        <v>0</v>
      </c>
      <c r="CV124" s="14">
        <f t="shared" si="136"/>
        <v>0</v>
      </c>
      <c r="CW124" s="14">
        <f t="shared" si="136"/>
        <v>0</v>
      </c>
      <c r="CX124" s="14">
        <f t="shared" si="136"/>
        <v>0</v>
      </c>
      <c r="CY124" s="14">
        <f t="shared" si="131"/>
        <v>0</v>
      </c>
      <c r="CZ124" s="14">
        <f t="shared" si="131"/>
        <v>0</v>
      </c>
      <c r="DA124" s="14">
        <f t="shared" si="131"/>
        <v>10000000</v>
      </c>
      <c r="DB124" s="14">
        <f t="shared" si="137"/>
        <v>0</v>
      </c>
      <c r="DC124" s="14">
        <f t="shared" si="137"/>
        <v>0</v>
      </c>
      <c r="DD124" s="14">
        <f t="shared" si="137"/>
        <v>0</v>
      </c>
      <c r="DE124" s="14">
        <f t="shared" si="137"/>
        <v>0</v>
      </c>
      <c r="DF124" s="14">
        <f t="shared" si="137"/>
        <v>0</v>
      </c>
      <c r="DG124" s="14">
        <f t="shared" si="137"/>
        <v>0</v>
      </c>
    </row>
    <row r="125" spans="1:111" ht="66.75" customHeight="1" x14ac:dyDescent="0.25">
      <c r="A125" s="149"/>
      <c r="B125" s="74" t="s">
        <v>336</v>
      </c>
      <c r="C125" s="55" t="s">
        <v>337</v>
      </c>
      <c r="D125" s="11" t="s">
        <v>338</v>
      </c>
      <c r="E125" s="77">
        <v>510</v>
      </c>
      <c r="F125" s="13" t="s">
        <v>331</v>
      </c>
      <c r="G125" s="14">
        <f t="shared" si="97"/>
        <v>80000000</v>
      </c>
      <c r="H125" s="14"/>
      <c r="I125" s="14"/>
      <c r="J125" s="14"/>
      <c r="K125" s="14"/>
      <c r="L125" s="14">
        <v>80000000</v>
      </c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B125" s="16">
        <f t="shared" si="98"/>
        <v>1</v>
      </c>
      <c r="AC125" s="14">
        <f t="shared" si="123"/>
        <v>80000000</v>
      </c>
      <c r="AD125" s="14"/>
      <c r="AE125" s="14"/>
      <c r="AF125" s="14"/>
      <c r="AG125" s="14"/>
      <c r="AH125" s="14">
        <f>+'[2]ENERO 2016'!$O$625</f>
        <v>80000000</v>
      </c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6">
        <f t="shared" si="100"/>
        <v>0</v>
      </c>
      <c r="AX125" s="14">
        <f t="shared" si="124"/>
        <v>0</v>
      </c>
      <c r="AY125" s="14">
        <f t="shared" si="125"/>
        <v>0</v>
      </c>
      <c r="AZ125" s="14">
        <f t="shared" si="126"/>
        <v>0</v>
      </c>
      <c r="BA125" s="14">
        <f t="shared" si="126"/>
        <v>0</v>
      </c>
      <c r="BB125" s="14">
        <f t="shared" si="126"/>
        <v>0</v>
      </c>
      <c r="BC125" s="14">
        <f t="shared" si="135"/>
        <v>0</v>
      </c>
      <c r="BD125" s="14">
        <f t="shared" si="135"/>
        <v>0</v>
      </c>
      <c r="BE125" s="14">
        <f t="shared" si="135"/>
        <v>0</v>
      </c>
      <c r="BF125" s="14">
        <f t="shared" si="135"/>
        <v>0</v>
      </c>
      <c r="BG125" s="14">
        <f t="shared" si="135"/>
        <v>0</v>
      </c>
      <c r="BH125" s="14">
        <f t="shared" si="135"/>
        <v>0</v>
      </c>
      <c r="BI125" s="14">
        <f t="shared" si="135"/>
        <v>0</v>
      </c>
      <c r="BJ125" s="14">
        <f t="shared" si="135"/>
        <v>0</v>
      </c>
      <c r="BK125" s="14">
        <f t="shared" si="135"/>
        <v>0</v>
      </c>
      <c r="BL125" s="14">
        <f t="shared" si="135"/>
        <v>0</v>
      </c>
      <c r="BM125" s="14">
        <f t="shared" si="135"/>
        <v>0</v>
      </c>
      <c r="BN125" s="14">
        <f t="shared" si="135"/>
        <v>0</v>
      </c>
      <c r="BO125" s="14"/>
      <c r="BP125" s="14">
        <f t="shared" si="128"/>
        <v>0</v>
      </c>
      <c r="BQ125" s="14">
        <f t="shared" si="129"/>
        <v>0</v>
      </c>
      <c r="BR125" s="16">
        <f t="shared" si="107"/>
        <v>0.97971187500000001</v>
      </c>
      <c r="BS125" s="14">
        <f t="shared" si="134"/>
        <v>78376950</v>
      </c>
      <c r="BT125" s="14"/>
      <c r="BU125" s="14"/>
      <c r="BV125" s="14"/>
      <c r="BW125" s="14"/>
      <c r="BX125" s="14">
        <f>+'[4]MARZO 2016 ULTIMO'!$H$1027</f>
        <v>78376950</v>
      </c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6">
        <f t="shared" si="109"/>
        <v>2.028812499999999E-2</v>
      </c>
      <c r="CN125" s="14">
        <f t="shared" si="133"/>
        <v>1623050</v>
      </c>
      <c r="CO125" s="14">
        <f t="shared" si="110"/>
        <v>0</v>
      </c>
      <c r="CP125" s="14">
        <f t="shared" si="110"/>
        <v>0</v>
      </c>
      <c r="CQ125" s="14">
        <f t="shared" si="110"/>
        <v>0</v>
      </c>
      <c r="CR125" s="14">
        <f t="shared" si="110"/>
        <v>0</v>
      </c>
      <c r="CS125" s="14">
        <f t="shared" si="110"/>
        <v>1623050</v>
      </c>
      <c r="CT125" s="14">
        <f t="shared" si="110"/>
        <v>0</v>
      </c>
      <c r="CU125" s="14">
        <f t="shared" si="110"/>
        <v>0</v>
      </c>
      <c r="CV125" s="14">
        <f t="shared" si="136"/>
        <v>0</v>
      </c>
      <c r="CW125" s="14">
        <f t="shared" si="136"/>
        <v>0</v>
      </c>
      <c r="CX125" s="14">
        <f t="shared" si="136"/>
        <v>0</v>
      </c>
      <c r="CY125" s="14">
        <f t="shared" si="131"/>
        <v>0</v>
      </c>
      <c r="CZ125" s="14">
        <f t="shared" si="131"/>
        <v>0</v>
      </c>
      <c r="DA125" s="14">
        <f t="shared" si="131"/>
        <v>0</v>
      </c>
      <c r="DB125" s="14">
        <f t="shared" si="137"/>
        <v>0</v>
      </c>
      <c r="DC125" s="14">
        <f t="shared" si="137"/>
        <v>0</v>
      </c>
      <c r="DD125" s="14">
        <f t="shared" si="137"/>
        <v>0</v>
      </c>
      <c r="DE125" s="14">
        <f t="shared" si="137"/>
        <v>0</v>
      </c>
      <c r="DF125" s="14">
        <f t="shared" si="137"/>
        <v>0</v>
      </c>
      <c r="DG125" s="14">
        <f t="shared" si="137"/>
        <v>0</v>
      </c>
    </row>
    <row r="126" spans="1:111" ht="61.5" customHeight="1" x14ac:dyDescent="0.25">
      <c r="A126" s="149"/>
      <c r="B126" s="74" t="s">
        <v>339</v>
      </c>
      <c r="C126" s="55" t="s">
        <v>340</v>
      </c>
      <c r="D126" s="11" t="s">
        <v>341</v>
      </c>
      <c r="E126" s="77">
        <v>510</v>
      </c>
      <c r="F126" s="13" t="s">
        <v>342</v>
      </c>
      <c r="G126" s="14">
        <f t="shared" si="97"/>
        <v>110000000</v>
      </c>
      <c r="H126" s="14"/>
      <c r="I126" s="14"/>
      <c r="J126" s="14"/>
      <c r="K126" s="14"/>
      <c r="L126" s="14">
        <v>110000000</v>
      </c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B126" s="16">
        <f t="shared" si="98"/>
        <v>0.78811480909090914</v>
      </c>
      <c r="AC126" s="14">
        <f t="shared" si="123"/>
        <v>86692629</v>
      </c>
      <c r="AD126" s="14"/>
      <c r="AE126" s="14"/>
      <c r="AF126" s="14"/>
      <c r="AG126" s="14"/>
      <c r="AH126" s="14">
        <f>+'[4]MARZO 2016 ULTIMO'!$O$1042</f>
        <v>86692629</v>
      </c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6">
        <f t="shared" si="100"/>
        <v>0.21188519090909086</v>
      </c>
      <c r="AX126" s="14">
        <f t="shared" si="124"/>
        <v>23307371</v>
      </c>
      <c r="AY126" s="14">
        <f t="shared" si="125"/>
        <v>0</v>
      </c>
      <c r="AZ126" s="14">
        <f t="shared" si="126"/>
        <v>0</v>
      </c>
      <c r="BA126" s="14">
        <f t="shared" si="126"/>
        <v>0</v>
      </c>
      <c r="BB126" s="14">
        <f t="shared" si="126"/>
        <v>0</v>
      </c>
      <c r="BC126" s="14">
        <f t="shared" si="135"/>
        <v>23307371</v>
      </c>
      <c r="BD126" s="14">
        <f t="shared" si="135"/>
        <v>0</v>
      </c>
      <c r="BE126" s="14">
        <f t="shared" si="135"/>
        <v>0</v>
      </c>
      <c r="BF126" s="14">
        <f t="shared" si="135"/>
        <v>0</v>
      </c>
      <c r="BG126" s="14">
        <f t="shared" si="135"/>
        <v>0</v>
      </c>
      <c r="BH126" s="14">
        <f t="shared" si="135"/>
        <v>0</v>
      </c>
      <c r="BI126" s="14">
        <f t="shared" si="135"/>
        <v>0</v>
      </c>
      <c r="BJ126" s="14">
        <f t="shared" si="135"/>
        <v>0</v>
      </c>
      <c r="BK126" s="14">
        <f t="shared" si="135"/>
        <v>0</v>
      </c>
      <c r="BL126" s="14">
        <f t="shared" si="135"/>
        <v>0</v>
      </c>
      <c r="BM126" s="14">
        <f t="shared" si="135"/>
        <v>0</v>
      </c>
      <c r="BN126" s="14">
        <f t="shared" si="135"/>
        <v>0</v>
      </c>
      <c r="BO126" s="14"/>
      <c r="BP126" s="14">
        <f t="shared" si="128"/>
        <v>0</v>
      </c>
      <c r="BQ126" s="14">
        <f t="shared" si="129"/>
        <v>0</v>
      </c>
      <c r="BR126" s="16">
        <f t="shared" si="107"/>
        <v>0.69605419999999996</v>
      </c>
      <c r="BS126" s="14">
        <f t="shared" si="134"/>
        <v>76565962</v>
      </c>
      <c r="BT126" s="14"/>
      <c r="BU126" s="14"/>
      <c r="BV126" s="14"/>
      <c r="BW126" s="14"/>
      <c r="BX126" s="14">
        <f>+'[4]MARZO 2016 ULTIMO'!$H$1040</f>
        <v>76565962</v>
      </c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6">
        <f t="shared" si="109"/>
        <v>0.30394580000000004</v>
      </c>
      <c r="CN126" s="14">
        <f>SUM(CO126:DG126)</f>
        <v>33434038</v>
      </c>
      <c r="CO126" s="14">
        <f t="shared" si="110"/>
        <v>0</v>
      </c>
      <c r="CP126" s="14">
        <f t="shared" si="110"/>
        <v>0</v>
      </c>
      <c r="CQ126" s="14">
        <f t="shared" si="110"/>
        <v>0</v>
      </c>
      <c r="CR126" s="14">
        <f t="shared" si="110"/>
        <v>0</v>
      </c>
      <c r="CS126" s="14">
        <f t="shared" si="110"/>
        <v>33434038</v>
      </c>
      <c r="CT126" s="14">
        <f t="shared" si="110"/>
        <v>0</v>
      </c>
      <c r="CU126" s="14">
        <f t="shared" si="110"/>
        <v>0</v>
      </c>
      <c r="CV126" s="14">
        <f t="shared" si="136"/>
        <v>0</v>
      </c>
      <c r="CW126" s="14">
        <f t="shared" si="136"/>
        <v>0</v>
      </c>
      <c r="CX126" s="14">
        <f t="shared" si="136"/>
        <v>0</v>
      </c>
      <c r="CY126" s="14">
        <f t="shared" si="131"/>
        <v>0</v>
      </c>
      <c r="CZ126" s="14">
        <f t="shared" si="131"/>
        <v>0</v>
      </c>
      <c r="DA126" s="14">
        <f t="shared" si="131"/>
        <v>0</v>
      </c>
      <c r="DB126" s="14">
        <f t="shared" si="137"/>
        <v>0</v>
      </c>
      <c r="DC126" s="14">
        <f t="shared" si="137"/>
        <v>0</v>
      </c>
      <c r="DD126" s="14">
        <f t="shared" si="137"/>
        <v>0</v>
      </c>
      <c r="DE126" s="14">
        <f t="shared" si="137"/>
        <v>0</v>
      </c>
      <c r="DF126" s="14">
        <f t="shared" si="137"/>
        <v>0</v>
      </c>
      <c r="DG126" s="14">
        <f t="shared" si="137"/>
        <v>0</v>
      </c>
    </row>
    <row r="127" spans="1:111" ht="64.5" customHeight="1" x14ac:dyDescent="0.25">
      <c r="A127" s="150"/>
      <c r="B127" s="74" t="s">
        <v>343</v>
      </c>
      <c r="C127" s="55" t="s">
        <v>344</v>
      </c>
      <c r="D127" s="11" t="s">
        <v>345</v>
      </c>
      <c r="E127" s="77">
        <v>310</v>
      </c>
      <c r="F127" s="13" t="s">
        <v>346</v>
      </c>
      <c r="G127" s="14">
        <f t="shared" si="97"/>
        <v>270168096</v>
      </c>
      <c r="H127" s="14"/>
      <c r="I127" s="14"/>
      <c r="J127" s="14"/>
      <c r="K127" s="14"/>
      <c r="L127" s="14">
        <v>243168096</v>
      </c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>
        <f>25000000+2000000</f>
        <v>27000000</v>
      </c>
      <c r="AB127" s="16">
        <f t="shared" si="98"/>
        <v>0.48803678506880399</v>
      </c>
      <c r="AC127" s="14">
        <f t="shared" si="123"/>
        <v>131851969</v>
      </c>
      <c r="AD127" s="14"/>
      <c r="AE127" s="14"/>
      <c r="AF127" s="14"/>
      <c r="AG127" s="14"/>
      <c r="AH127" s="14">
        <f>+'[1]MARZO 2016 ULTIMO'!$O$211</f>
        <v>131851969</v>
      </c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6">
        <f t="shared" si="100"/>
        <v>0.51196321493119601</v>
      </c>
      <c r="AX127" s="14">
        <f t="shared" si="124"/>
        <v>138316127</v>
      </c>
      <c r="AY127" s="14">
        <f t="shared" si="125"/>
        <v>0</v>
      </c>
      <c r="AZ127" s="14">
        <f t="shared" si="126"/>
        <v>0</v>
      </c>
      <c r="BA127" s="14">
        <f t="shared" si="126"/>
        <v>0</v>
      </c>
      <c r="BB127" s="14">
        <f t="shared" si="126"/>
        <v>0</v>
      </c>
      <c r="BC127" s="14">
        <f t="shared" si="135"/>
        <v>111316127</v>
      </c>
      <c r="BD127" s="14">
        <f t="shared" si="135"/>
        <v>0</v>
      </c>
      <c r="BE127" s="14">
        <f t="shared" si="135"/>
        <v>0</v>
      </c>
      <c r="BF127" s="14">
        <f t="shared" si="135"/>
        <v>0</v>
      </c>
      <c r="BG127" s="14">
        <f t="shared" si="135"/>
        <v>0</v>
      </c>
      <c r="BH127" s="14">
        <f t="shared" si="135"/>
        <v>0</v>
      </c>
      <c r="BI127" s="14">
        <f t="shared" si="135"/>
        <v>0</v>
      </c>
      <c r="BJ127" s="14">
        <f t="shared" si="135"/>
        <v>0</v>
      </c>
      <c r="BK127" s="14">
        <f t="shared" si="135"/>
        <v>0</v>
      </c>
      <c r="BL127" s="14">
        <f t="shared" si="135"/>
        <v>0</v>
      </c>
      <c r="BM127" s="14">
        <f t="shared" si="135"/>
        <v>0</v>
      </c>
      <c r="BN127" s="14">
        <f t="shared" si="135"/>
        <v>0</v>
      </c>
      <c r="BO127" s="14"/>
      <c r="BP127" s="14">
        <f t="shared" si="128"/>
        <v>0</v>
      </c>
      <c r="BQ127" s="14">
        <f t="shared" si="129"/>
        <v>27000000</v>
      </c>
      <c r="BR127" s="16">
        <f t="shared" si="107"/>
        <v>1.0122472047920862E-2</v>
      </c>
      <c r="BS127" s="14">
        <f t="shared" si="134"/>
        <v>2734769</v>
      </c>
      <c r="BT127" s="14"/>
      <c r="BU127" s="14"/>
      <c r="BV127" s="14"/>
      <c r="BW127" s="14"/>
      <c r="BX127" s="14">
        <f>+'[1]MARZO 2016 ULTIMO'!$H$209</f>
        <v>2734769</v>
      </c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6">
        <f t="shared" si="109"/>
        <v>0.98987752795207917</v>
      </c>
      <c r="CN127" s="14">
        <f t="shared" si="133"/>
        <v>267433327</v>
      </c>
      <c r="CO127" s="14">
        <f t="shared" si="110"/>
        <v>0</v>
      </c>
      <c r="CP127" s="14">
        <f t="shared" si="110"/>
        <v>0</v>
      </c>
      <c r="CQ127" s="14">
        <f t="shared" si="110"/>
        <v>0</v>
      </c>
      <c r="CR127" s="14">
        <f t="shared" si="110"/>
        <v>0</v>
      </c>
      <c r="CS127" s="14">
        <f t="shared" si="110"/>
        <v>240433327</v>
      </c>
      <c r="CT127" s="14">
        <f t="shared" si="110"/>
        <v>0</v>
      </c>
      <c r="CU127" s="14">
        <f t="shared" si="110"/>
        <v>0</v>
      </c>
      <c r="CV127" s="14">
        <f t="shared" si="136"/>
        <v>0</v>
      </c>
      <c r="CW127" s="14">
        <f t="shared" si="136"/>
        <v>0</v>
      </c>
      <c r="CX127" s="14">
        <f t="shared" si="136"/>
        <v>0</v>
      </c>
      <c r="CY127" s="14">
        <f t="shared" si="131"/>
        <v>0</v>
      </c>
      <c r="CZ127" s="14">
        <f t="shared" si="131"/>
        <v>0</v>
      </c>
      <c r="DA127" s="14">
        <f t="shared" si="131"/>
        <v>0</v>
      </c>
      <c r="DB127" s="14">
        <f t="shared" si="137"/>
        <v>0</v>
      </c>
      <c r="DC127" s="14">
        <f t="shared" si="137"/>
        <v>0</v>
      </c>
      <c r="DD127" s="14">
        <f t="shared" si="137"/>
        <v>0</v>
      </c>
      <c r="DE127" s="14">
        <f t="shared" si="137"/>
        <v>0</v>
      </c>
      <c r="DF127" s="14">
        <f t="shared" si="137"/>
        <v>0</v>
      </c>
      <c r="DG127" s="14">
        <f t="shared" si="137"/>
        <v>27000000</v>
      </c>
    </row>
    <row r="128" spans="1:111" s="32" customFormat="1" ht="25.5" customHeight="1" thickBot="1" x14ac:dyDescent="0.3">
      <c r="A128" s="80"/>
      <c r="B128" s="154" t="s">
        <v>347</v>
      </c>
      <c r="C128" s="155"/>
      <c r="D128" s="156"/>
      <c r="E128" s="81"/>
      <c r="F128" s="82"/>
      <c r="G128" s="48">
        <f>SUM(G109:G127)</f>
        <v>12160613938</v>
      </c>
      <c r="H128" s="48">
        <f>SUM(H109:H127)</f>
        <v>0</v>
      </c>
      <c r="I128" s="48">
        <f t="shared" ref="I128:Z128" si="138">SUM(I109:I127)</f>
        <v>0</v>
      </c>
      <c r="J128" s="48">
        <f t="shared" si="138"/>
        <v>6845738942</v>
      </c>
      <c r="K128" s="48">
        <f t="shared" si="138"/>
        <v>171003327</v>
      </c>
      <c r="L128" s="48">
        <f t="shared" si="138"/>
        <v>630168096</v>
      </c>
      <c r="M128" s="48">
        <f t="shared" si="138"/>
        <v>0</v>
      </c>
      <c r="N128" s="48">
        <f t="shared" si="138"/>
        <v>54387</v>
      </c>
      <c r="O128" s="48">
        <f t="shared" si="138"/>
        <v>30665828</v>
      </c>
      <c r="P128" s="48">
        <f t="shared" si="138"/>
        <v>1940856</v>
      </c>
      <c r="Q128" s="48">
        <f t="shared" si="138"/>
        <v>3438802</v>
      </c>
      <c r="R128" s="48">
        <f t="shared" si="138"/>
        <v>345941457</v>
      </c>
      <c r="S128" s="48">
        <f t="shared" si="138"/>
        <v>0</v>
      </c>
      <c r="T128" s="48">
        <f t="shared" si="138"/>
        <v>390000000</v>
      </c>
      <c r="U128" s="48">
        <f t="shared" si="138"/>
        <v>485000000</v>
      </c>
      <c r="V128" s="48">
        <f t="shared" si="138"/>
        <v>0</v>
      </c>
      <c r="W128" s="48">
        <f t="shared" si="138"/>
        <v>0</v>
      </c>
      <c r="X128" s="48">
        <f t="shared" si="138"/>
        <v>2700000000</v>
      </c>
      <c r="Y128" s="48">
        <f t="shared" si="138"/>
        <v>0</v>
      </c>
      <c r="Z128" s="48">
        <f t="shared" si="138"/>
        <v>556662243</v>
      </c>
      <c r="AB128" s="28">
        <f t="shared" si="98"/>
        <v>0.38690324937441495</v>
      </c>
      <c r="AC128" s="48">
        <f t="shared" ref="AC128:AV128" si="139">SUM(AC109:AC127)</f>
        <v>4704981047</v>
      </c>
      <c r="AD128" s="48"/>
      <c r="AE128" s="48">
        <f t="shared" si="139"/>
        <v>0</v>
      </c>
      <c r="AF128" s="48">
        <f t="shared" si="139"/>
        <v>1352417209</v>
      </c>
      <c r="AG128" s="48">
        <f t="shared" si="139"/>
        <v>0</v>
      </c>
      <c r="AH128" s="48">
        <f t="shared" si="139"/>
        <v>405544598</v>
      </c>
      <c r="AI128" s="48">
        <f t="shared" si="139"/>
        <v>0</v>
      </c>
      <c r="AJ128" s="48">
        <f t="shared" si="139"/>
        <v>0</v>
      </c>
      <c r="AK128" s="48">
        <f t="shared" si="139"/>
        <v>0</v>
      </c>
      <c r="AL128" s="48">
        <f t="shared" si="139"/>
        <v>0</v>
      </c>
      <c r="AM128" s="48">
        <f t="shared" si="139"/>
        <v>0</v>
      </c>
      <c r="AN128" s="48">
        <f t="shared" si="139"/>
        <v>112019240</v>
      </c>
      <c r="AO128" s="48">
        <f t="shared" si="139"/>
        <v>0</v>
      </c>
      <c r="AP128" s="48">
        <f t="shared" si="139"/>
        <v>120000000</v>
      </c>
      <c r="AQ128" s="48">
        <f t="shared" si="139"/>
        <v>0</v>
      </c>
      <c r="AR128" s="48">
        <f t="shared" si="139"/>
        <v>0</v>
      </c>
      <c r="AS128" s="48">
        <f t="shared" si="139"/>
        <v>0</v>
      </c>
      <c r="AT128" s="48">
        <f t="shared" si="139"/>
        <v>2700000000</v>
      </c>
      <c r="AU128" s="48">
        <f t="shared" si="139"/>
        <v>0</v>
      </c>
      <c r="AV128" s="48">
        <f t="shared" si="139"/>
        <v>15000000</v>
      </c>
      <c r="AW128" s="28">
        <f t="shared" si="100"/>
        <v>0.61309675062558511</v>
      </c>
      <c r="AX128" s="48">
        <f t="shared" ref="AX128:BQ128" si="140">SUM(AX109:AX127)</f>
        <v>7455632891</v>
      </c>
      <c r="AY128" s="48"/>
      <c r="AZ128" s="48">
        <f t="shared" si="140"/>
        <v>0</v>
      </c>
      <c r="BA128" s="48">
        <f t="shared" si="140"/>
        <v>5493321733</v>
      </c>
      <c r="BB128" s="48">
        <f t="shared" si="140"/>
        <v>171003327</v>
      </c>
      <c r="BC128" s="48">
        <f t="shared" si="140"/>
        <v>224623498</v>
      </c>
      <c r="BD128" s="48">
        <f t="shared" si="140"/>
        <v>0</v>
      </c>
      <c r="BE128" s="48">
        <f t="shared" si="140"/>
        <v>54387</v>
      </c>
      <c r="BF128" s="48">
        <f t="shared" si="140"/>
        <v>30665828</v>
      </c>
      <c r="BG128" s="48">
        <f t="shared" si="140"/>
        <v>1940856</v>
      </c>
      <c r="BH128" s="48">
        <f t="shared" si="140"/>
        <v>3438802</v>
      </c>
      <c r="BI128" s="48">
        <f t="shared" si="140"/>
        <v>233922217</v>
      </c>
      <c r="BJ128" s="48">
        <f t="shared" si="140"/>
        <v>0</v>
      </c>
      <c r="BK128" s="48">
        <f t="shared" si="140"/>
        <v>270000000</v>
      </c>
      <c r="BL128" s="48">
        <f t="shared" si="140"/>
        <v>485000000</v>
      </c>
      <c r="BM128" s="48">
        <f t="shared" si="140"/>
        <v>0</v>
      </c>
      <c r="BN128" s="48">
        <f t="shared" si="140"/>
        <v>0</v>
      </c>
      <c r="BO128" s="48">
        <f t="shared" si="140"/>
        <v>0</v>
      </c>
      <c r="BP128" s="48">
        <f t="shared" si="140"/>
        <v>0</v>
      </c>
      <c r="BQ128" s="48">
        <f t="shared" si="140"/>
        <v>541662243</v>
      </c>
      <c r="BR128" s="28">
        <f t="shared" si="107"/>
        <v>8.9948039184269676E-2</v>
      </c>
      <c r="BS128" s="48">
        <f t="shared" ref="BS128:CL128" si="141">SUM(BS109:BS127)</f>
        <v>1093823379</v>
      </c>
      <c r="BT128" s="48">
        <f t="shared" si="141"/>
        <v>0</v>
      </c>
      <c r="BU128" s="48">
        <f t="shared" si="141"/>
        <v>0</v>
      </c>
      <c r="BV128" s="48">
        <f t="shared" si="141"/>
        <v>702218762</v>
      </c>
      <c r="BW128" s="48">
        <f t="shared" si="141"/>
        <v>0</v>
      </c>
      <c r="BX128" s="48">
        <f t="shared" si="141"/>
        <v>258339214</v>
      </c>
      <c r="BY128" s="48">
        <f t="shared" si="141"/>
        <v>0</v>
      </c>
      <c r="BZ128" s="48">
        <f t="shared" si="141"/>
        <v>0</v>
      </c>
      <c r="CA128" s="48">
        <f t="shared" si="141"/>
        <v>0</v>
      </c>
      <c r="CB128" s="48">
        <f t="shared" si="141"/>
        <v>0</v>
      </c>
      <c r="CC128" s="48">
        <f t="shared" si="141"/>
        <v>0</v>
      </c>
      <c r="CD128" s="48">
        <f t="shared" si="141"/>
        <v>15000000</v>
      </c>
      <c r="CE128" s="48">
        <f t="shared" si="141"/>
        <v>0</v>
      </c>
      <c r="CF128" s="48">
        <f t="shared" si="141"/>
        <v>115284385</v>
      </c>
      <c r="CG128" s="48">
        <f t="shared" si="141"/>
        <v>0</v>
      </c>
      <c r="CH128" s="48">
        <f t="shared" si="141"/>
        <v>0</v>
      </c>
      <c r="CI128" s="48">
        <f t="shared" si="141"/>
        <v>0</v>
      </c>
      <c r="CJ128" s="48">
        <f t="shared" si="141"/>
        <v>0</v>
      </c>
      <c r="CK128" s="48">
        <f t="shared" si="141"/>
        <v>0</v>
      </c>
      <c r="CL128" s="48">
        <f t="shared" si="141"/>
        <v>2981018</v>
      </c>
      <c r="CM128" s="28">
        <f t="shared" si="109"/>
        <v>0.91005196081573037</v>
      </c>
      <c r="CN128" s="48">
        <f t="shared" ref="CN128:DG128" si="142">SUM(CN109:CN127)</f>
        <v>11066790559</v>
      </c>
      <c r="CO128" s="48">
        <f t="shared" si="142"/>
        <v>0</v>
      </c>
      <c r="CP128" s="48">
        <f t="shared" si="142"/>
        <v>0</v>
      </c>
      <c r="CQ128" s="48">
        <f t="shared" si="142"/>
        <v>6143520180</v>
      </c>
      <c r="CR128" s="48">
        <f t="shared" si="142"/>
        <v>171003327</v>
      </c>
      <c r="CS128" s="48">
        <f t="shared" si="142"/>
        <v>371828882</v>
      </c>
      <c r="CT128" s="48">
        <f t="shared" si="142"/>
        <v>0</v>
      </c>
      <c r="CU128" s="48">
        <f t="shared" si="142"/>
        <v>54387</v>
      </c>
      <c r="CV128" s="48">
        <f t="shared" si="142"/>
        <v>30665828</v>
      </c>
      <c r="CW128" s="48">
        <f t="shared" si="142"/>
        <v>1940856</v>
      </c>
      <c r="CX128" s="48">
        <f t="shared" si="142"/>
        <v>3438802</v>
      </c>
      <c r="CY128" s="48">
        <f t="shared" si="142"/>
        <v>330941457</v>
      </c>
      <c r="CZ128" s="48">
        <f t="shared" si="142"/>
        <v>0</v>
      </c>
      <c r="DA128" s="48">
        <f t="shared" si="142"/>
        <v>274715615</v>
      </c>
      <c r="DB128" s="48">
        <f t="shared" si="142"/>
        <v>485000000</v>
      </c>
      <c r="DC128" s="48">
        <f t="shared" si="142"/>
        <v>0</v>
      </c>
      <c r="DD128" s="48">
        <f t="shared" si="142"/>
        <v>0</v>
      </c>
      <c r="DE128" s="48">
        <f t="shared" si="142"/>
        <v>2700000000</v>
      </c>
      <c r="DF128" s="48">
        <f t="shared" si="142"/>
        <v>0</v>
      </c>
      <c r="DG128" s="48">
        <f t="shared" si="142"/>
        <v>553681225</v>
      </c>
    </row>
    <row r="129" spans="3:111" ht="5.25" customHeight="1" thickTop="1" x14ac:dyDescent="0.25">
      <c r="C129" s="83"/>
      <c r="D129" s="83"/>
      <c r="E129" s="83"/>
      <c r="F129" s="83"/>
      <c r="G129" s="84"/>
      <c r="H129" s="84"/>
      <c r="I129" s="84"/>
      <c r="J129" s="85"/>
      <c r="K129" s="84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B129" s="87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87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87"/>
      <c r="BS129" s="88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87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</row>
    <row r="130" spans="3:111" ht="19.5" customHeight="1" x14ac:dyDescent="0.25">
      <c r="C130" s="157" t="s">
        <v>348</v>
      </c>
      <c r="D130" s="158"/>
      <c r="E130" s="159"/>
      <c r="F130" s="89"/>
      <c r="G130" s="36">
        <f>G20+G58+G91+G108+G128</f>
        <v>21851056979</v>
      </c>
      <c r="H130" s="36">
        <f t="shared" ref="H130:Z130" si="143">H20+H58+H91+H108+H128</f>
        <v>0</v>
      </c>
      <c r="I130" s="36">
        <f t="shared" si="143"/>
        <v>200000000</v>
      </c>
      <c r="J130" s="36">
        <f t="shared" si="143"/>
        <v>8727003733</v>
      </c>
      <c r="K130" s="36">
        <f t="shared" si="143"/>
        <v>171003327</v>
      </c>
      <c r="L130" s="36">
        <f t="shared" si="143"/>
        <v>2601016897</v>
      </c>
      <c r="M130" s="36">
        <f t="shared" si="143"/>
        <v>138372986</v>
      </c>
      <c r="N130" s="36">
        <f t="shared" si="143"/>
        <v>54387</v>
      </c>
      <c r="O130" s="36">
        <f t="shared" si="143"/>
        <v>30665828</v>
      </c>
      <c r="P130" s="36">
        <f t="shared" si="143"/>
        <v>1940856</v>
      </c>
      <c r="Q130" s="36">
        <f t="shared" si="143"/>
        <v>3438802</v>
      </c>
      <c r="R130" s="36">
        <f t="shared" si="143"/>
        <v>345941457</v>
      </c>
      <c r="S130" s="36">
        <f t="shared" si="143"/>
        <v>1500000000</v>
      </c>
      <c r="T130" s="36">
        <f t="shared" si="143"/>
        <v>1142029623</v>
      </c>
      <c r="U130" s="36">
        <f t="shared" si="143"/>
        <v>486796640</v>
      </c>
      <c r="V130" s="36">
        <f t="shared" si="143"/>
        <v>1104833768</v>
      </c>
      <c r="W130" s="36">
        <f t="shared" si="143"/>
        <v>1262551657</v>
      </c>
      <c r="X130" s="36">
        <f t="shared" si="143"/>
        <v>2700000000</v>
      </c>
      <c r="Y130" s="36">
        <f t="shared" si="143"/>
        <v>204741836</v>
      </c>
      <c r="Z130" s="36">
        <f t="shared" si="143"/>
        <v>1230665182</v>
      </c>
      <c r="AB130" s="90">
        <f>+AC130/G130</f>
        <v>0.46420320187477737</v>
      </c>
      <c r="AC130" s="36">
        <f>AC20+AC58+AC91+AC108+AC128</f>
        <v>10143330614</v>
      </c>
      <c r="AD130" s="36"/>
      <c r="AE130" s="36">
        <f t="shared" ref="AE130:AV130" si="144">AE20+AE58+AE91+AE108+AE128</f>
        <v>200000000</v>
      </c>
      <c r="AF130" s="36">
        <f t="shared" si="144"/>
        <v>2189038609</v>
      </c>
      <c r="AG130" s="36">
        <f t="shared" si="144"/>
        <v>0</v>
      </c>
      <c r="AH130" s="36">
        <f t="shared" si="144"/>
        <v>1807603741</v>
      </c>
      <c r="AI130" s="36">
        <f t="shared" si="144"/>
        <v>30493590</v>
      </c>
      <c r="AJ130" s="36">
        <f t="shared" si="144"/>
        <v>0</v>
      </c>
      <c r="AK130" s="36">
        <f t="shared" si="144"/>
        <v>0</v>
      </c>
      <c r="AL130" s="36">
        <f t="shared" si="144"/>
        <v>0</v>
      </c>
      <c r="AM130" s="36">
        <f t="shared" si="144"/>
        <v>0</v>
      </c>
      <c r="AN130" s="36">
        <f t="shared" si="144"/>
        <v>112019240</v>
      </c>
      <c r="AO130" s="36">
        <f t="shared" si="144"/>
        <v>985830375</v>
      </c>
      <c r="AP130" s="36">
        <f t="shared" si="144"/>
        <v>571395854</v>
      </c>
      <c r="AQ130" s="36">
        <f t="shared" si="144"/>
        <v>1796640</v>
      </c>
      <c r="AR130" s="36">
        <f t="shared" si="144"/>
        <v>643020489</v>
      </c>
      <c r="AS130" s="36">
        <f t="shared" si="144"/>
        <v>582942422</v>
      </c>
      <c r="AT130" s="36">
        <f t="shared" si="144"/>
        <v>2700000000</v>
      </c>
      <c r="AU130" s="36">
        <f t="shared" si="144"/>
        <v>0</v>
      </c>
      <c r="AV130" s="36">
        <f t="shared" si="144"/>
        <v>319189654</v>
      </c>
      <c r="AW130" s="91">
        <f>1-AB130</f>
        <v>0.53579679812522263</v>
      </c>
      <c r="AX130" s="36">
        <f t="shared" ref="AX130:BQ130" si="145">AX20+AX58+AX91+AX108+AX128</f>
        <v>11707726365</v>
      </c>
      <c r="AY130" s="36">
        <f t="shared" si="145"/>
        <v>0</v>
      </c>
      <c r="AZ130" s="36">
        <f t="shared" si="145"/>
        <v>0</v>
      </c>
      <c r="BA130" s="36">
        <f t="shared" si="145"/>
        <v>6537965124</v>
      </c>
      <c r="BB130" s="36">
        <f t="shared" si="145"/>
        <v>171003327</v>
      </c>
      <c r="BC130" s="36">
        <f t="shared" si="145"/>
        <v>793413156</v>
      </c>
      <c r="BD130" s="36">
        <f t="shared" si="145"/>
        <v>107879396</v>
      </c>
      <c r="BE130" s="36">
        <f t="shared" si="145"/>
        <v>54387</v>
      </c>
      <c r="BF130" s="36">
        <f t="shared" si="145"/>
        <v>30665828</v>
      </c>
      <c r="BG130" s="36">
        <f t="shared" si="145"/>
        <v>1940856</v>
      </c>
      <c r="BH130" s="36">
        <f t="shared" si="145"/>
        <v>3438802</v>
      </c>
      <c r="BI130" s="36">
        <f t="shared" si="145"/>
        <v>233922217</v>
      </c>
      <c r="BJ130" s="36">
        <f t="shared" si="145"/>
        <v>514169625</v>
      </c>
      <c r="BK130" s="36">
        <f t="shared" si="145"/>
        <v>570633769</v>
      </c>
      <c r="BL130" s="36">
        <f t="shared" si="145"/>
        <v>485000000</v>
      </c>
      <c r="BM130" s="36">
        <f t="shared" si="145"/>
        <v>461813279</v>
      </c>
      <c r="BN130" s="36">
        <f t="shared" si="145"/>
        <v>679609235</v>
      </c>
      <c r="BO130" s="36">
        <f t="shared" si="145"/>
        <v>0</v>
      </c>
      <c r="BP130" s="36">
        <f t="shared" si="145"/>
        <v>204741836</v>
      </c>
      <c r="BQ130" s="36">
        <f t="shared" si="145"/>
        <v>911475528</v>
      </c>
      <c r="BR130" s="91">
        <f>+BS130/G130</f>
        <v>0.22460017772671609</v>
      </c>
      <c r="BS130" s="36">
        <f t="shared" ref="BS130:DG130" si="146">BS20+BS58+BS91+BS108+BS128</f>
        <v>4907751281</v>
      </c>
      <c r="BT130" s="36">
        <f t="shared" si="146"/>
        <v>0</v>
      </c>
      <c r="BU130" s="36">
        <f t="shared" si="146"/>
        <v>182096743</v>
      </c>
      <c r="BV130" s="36">
        <f t="shared" si="146"/>
        <v>1396861929</v>
      </c>
      <c r="BW130" s="36">
        <f t="shared" si="146"/>
        <v>0</v>
      </c>
      <c r="BX130" s="36">
        <f t="shared" si="146"/>
        <v>1332487115</v>
      </c>
      <c r="BY130" s="36">
        <f t="shared" si="146"/>
        <v>27993590</v>
      </c>
      <c r="BZ130" s="36">
        <f t="shared" si="146"/>
        <v>0</v>
      </c>
      <c r="CA130" s="36">
        <f t="shared" si="146"/>
        <v>0</v>
      </c>
      <c r="CB130" s="36">
        <f t="shared" si="146"/>
        <v>0</v>
      </c>
      <c r="CC130" s="36">
        <f t="shared" si="146"/>
        <v>0</v>
      </c>
      <c r="CD130" s="36">
        <f t="shared" si="146"/>
        <v>15000000</v>
      </c>
      <c r="CE130" s="36">
        <f t="shared" si="146"/>
        <v>406776542</v>
      </c>
      <c r="CF130" s="36">
        <f t="shared" si="146"/>
        <v>412253458</v>
      </c>
      <c r="CG130" s="36">
        <f t="shared" si="146"/>
        <v>1796640</v>
      </c>
      <c r="CH130" s="36">
        <f t="shared" si="146"/>
        <v>391119192</v>
      </c>
      <c r="CI130" s="36">
        <f t="shared" si="146"/>
        <v>456634248</v>
      </c>
      <c r="CJ130" s="36">
        <f t="shared" si="146"/>
        <v>0</v>
      </c>
      <c r="CK130" s="36">
        <f t="shared" si="146"/>
        <v>0</v>
      </c>
      <c r="CL130" s="36">
        <f t="shared" si="146"/>
        <v>284731824</v>
      </c>
      <c r="CM130" s="16">
        <f t="shared" ref="CM130:CM141" si="147">1-BR130</f>
        <v>0.77539982227328386</v>
      </c>
      <c r="CN130" s="36">
        <f t="shared" si="146"/>
        <v>16943305698</v>
      </c>
      <c r="CO130" s="36">
        <f t="shared" si="146"/>
        <v>0</v>
      </c>
      <c r="CP130" s="36">
        <f t="shared" si="146"/>
        <v>17903257</v>
      </c>
      <c r="CQ130" s="36">
        <f t="shared" si="146"/>
        <v>7330141804</v>
      </c>
      <c r="CR130" s="36">
        <f t="shared" si="146"/>
        <v>171003327</v>
      </c>
      <c r="CS130" s="36">
        <f t="shared" si="146"/>
        <v>1268529782</v>
      </c>
      <c r="CT130" s="36">
        <f t="shared" si="146"/>
        <v>110379396</v>
      </c>
      <c r="CU130" s="36">
        <f t="shared" si="146"/>
        <v>54387</v>
      </c>
      <c r="CV130" s="36">
        <f t="shared" si="146"/>
        <v>30665828</v>
      </c>
      <c r="CW130" s="36">
        <f t="shared" si="146"/>
        <v>1940856</v>
      </c>
      <c r="CX130" s="36">
        <f t="shared" si="146"/>
        <v>3438802</v>
      </c>
      <c r="CY130" s="36">
        <f t="shared" si="146"/>
        <v>330941457</v>
      </c>
      <c r="CZ130" s="36">
        <f t="shared" si="146"/>
        <v>1093223458</v>
      </c>
      <c r="DA130" s="36">
        <f t="shared" si="146"/>
        <v>729776165</v>
      </c>
      <c r="DB130" s="36">
        <f t="shared" si="146"/>
        <v>485000000</v>
      </c>
      <c r="DC130" s="36">
        <f t="shared" si="146"/>
        <v>713714576</v>
      </c>
      <c r="DD130" s="36">
        <f t="shared" si="146"/>
        <v>805917409</v>
      </c>
      <c r="DE130" s="36">
        <f t="shared" si="146"/>
        <v>2700000000</v>
      </c>
      <c r="DF130" s="36">
        <f t="shared" si="146"/>
        <v>204741836</v>
      </c>
      <c r="DG130" s="36">
        <f t="shared" si="146"/>
        <v>945933358</v>
      </c>
    </row>
    <row r="131" spans="3:111" ht="5.25" customHeight="1" x14ac:dyDescent="0.25">
      <c r="C131" s="92"/>
      <c r="D131" s="92"/>
      <c r="E131" s="93"/>
      <c r="F131" s="93"/>
      <c r="G131" s="94"/>
      <c r="H131" s="94"/>
      <c r="I131" s="94"/>
      <c r="J131" s="95"/>
      <c r="K131" s="94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B131" s="97"/>
      <c r="AC131" s="98"/>
      <c r="AD131" s="98"/>
      <c r="AE131" s="98"/>
      <c r="AF131" s="98"/>
      <c r="AG131" s="98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7"/>
      <c r="AX131" s="98"/>
      <c r="AY131" s="98"/>
      <c r="AZ131" s="98"/>
      <c r="BA131" s="98"/>
      <c r="BB131" s="98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7"/>
      <c r="BS131" s="100"/>
      <c r="BT131" s="101"/>
      <c r="BU131" s="101"/>
      <c r="BV131" s="101"/>
      <c r="BW131" s="101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16"/>
      <c r="CN131" s="102"/>
      <c r="CO131" s="98"/>
      <c r="CP131" s="98"/>
      <c r="CQ131" s="98"/>
      <c r="CR131" s="98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</row>
    <row r="132" spans="3:111" ht="16.5" customHeight="1" x14ac:dyDescent="0.25">
      <c r="C132" s="103"/>
      <c r="D132" s="104" t="s">
        <v>349</v>
      </c>
      <c r="E132" s="97">
        <v>111</v>
      </c>
      <c r="F132" s="105"/>
      <c r="G132" s="106">
        <f>SUMIF($E$4:$E$127,"111",$G$4:$G$127)</f>
        <v>4044201186</v>
      </c>
      <c r="H132" s="106">
        <f>SUMIF($E$4:$E$127,"111",$H$4:$H$127)</f>
        <v>0</v>
      </c>
      <c r="I132" s="107">
        <f>SUMIF($E$4:$E$128,"111",$I$4:$I$128)</f>
        <v>0</v>
      </c>
      <c r="J132" s="107">
        <f>SUMIF($E$4:$E$128,"111",$J$4:$J$128)</f>
        <v>3247003733</v>
      </c>
      <c r="K132" s="106">
        <f>SUMIF($E$4:$E$127,"111",$K$4:$K$127)</f>
        <v>171003327</v>
      </c>
      <c r="L132" s="105">
        <f>SUMIF($E$4:$E$128,"111",$L$4:$L$128)</f>
        <v>0</v>
      </c>
      <c r="M132" s="105">
        <f>SUMIF($E$4:$E$127,"111",$M$4:$M$127)</f>
        <v>0</v>
      </c>
      <c r="N132" s="105">
        <f>SUMIF($E$4:$E$127,"111",$N$4:$N$127)</f>
        <v>54387</v>
      </c>
      <c r="O132" s="105">
        <f>SUMIF($E$4:$E$127,"111",$O$4:$O$127)</f>
        <v>30665828</v>
      </c>
      <c r="P132" s="105">
        <f>SUMIF($E$4:$E$127,"111",$P$4:$P$127)</f>
        <v>1940856</v>
      </c>
      <c r="Q132" s="105">
        <f>SUMIF($E$4:$E$127,"111",$Q$4:$Q$127)</f>
        <v>3438802</v>
      </c>
      <c r="R132" s="105">
        <f>SUMIF($E$4:$E$127,"111",$R$4:$R$127)</f>
        <v>250509069</v>
      </c>
      <c r="S132" s="105">
        <f>SUMIF($E$4:$E$127,"111",$S$4:$S$127)</f>
        <v>0</v>
      </c>
      <c r="T132" s="105">
        <f>SUMIF($E$4:$E$127,"111",$T$4:$T$127)</f>
        <v>0</v>
      </c>
      <c r="U132" s="105">
        <f>SUMIF($E$4:$E$127,"111",$U$4:$U$127)</f>
        <v>0</v>
      </c>
      <c r="V132" s="105">
        <f>SUMIF($E$4:$E$127,"111",$V$4:$V$127)</f>
        <v>0</v>
      </c>
      <c r="W132" s="105">
        <f>SUMIF($E$4:$E$127,"111",$W$4:$W$127)</f>
        <v>0</v>
      </c>
      <c r="X132" s="105">
        <f>SUMIF($E$4:$E$127,"111",$X$4:$X$127)</f>
        <v>0</v>
      </c>
      <c r="Y132" s="105">
        <f>SUMIF($E$4:$E$127,"111",$Y$4:$Y$127)</f>
        <v>0</v>
      </c>
      <c r="Z132" s="105">
        <f>SUMIF($E$4:$E$127,"111",$Z$4:$Z$127)</f>
        <v>339585184</v>
      </c>
      <c r="AB132" s="108">
        <f t="shared" ref="AB132:AB141" si="148">+AC132/G132</f>
        <v>0.15612461644730846</v>
      </c>
      <c r="AC132" s="19">
        <f t="shared" ref="AC132:AC138" si="149">SUM(AE132:AV132)</f>
        <v>631399359</v>
      </c>
      <c r="AD132" s="106">
        <f>SUMIF($E$4:$E$127,"111",$AD$4:$AD$127)</f>
        <v>0</v>
      </c>
      <c r="AE132" s="106">
        <f>SUMIF($E$4:$E$127,"111",$AE$4:$AE$127)</f>
        <v>0</v>
      </c>
      <c r="AF132" s="106">
        <f>SUMIF($E$4:$E$127,"111",$AF$4:$AF$127)</f>
        <v>581399359</v>
      </c>
      <c r="AG132" s="106">
        <f>SUMIF($E$4:$E$127,"111",$AG$4:$AG$127)</f>
        <v>0</v>
      </c>
      <c r="AH132" s="106">
        <f>SUMIF($E$4:$E$127,"111",$AH$4:$AH$127)</f>
        <v>0</v>
      </c>
      <c r="AI132" s="106">
        <f>SUMIF($E$4:$E$127,"111",$AI$4:$AI$127)</f>
        <v>0</v>
      </c>
      <c r="AJ132" s="106">
        <f>SUMIF($E$4:$E$127,"111",$AJ$4:$AJ$127)</f>
        <v>0</v>
      </c>
      <c r="AK132" s="106">
        <f>SUMIF($E$4:$E$127,"111",$AK$4:$AK$127)</f>
        <v>0</v>
      </c>
      <c r="AL132" s="106">
        <f>SUMIF($E$4:$E$127,"111",$AL$4:$AL$127)</f>
        <v>0</v>
      </c>
      <c r="AM132" s="106">
        <f>SUMIF($E$4:$E$127,"111",$AM$4:$AM$127)</f>
        <v>0</v>
      </c>
      <c r="AN132" s="106">
        <f>SUMIF($E$4:$E$127,"111",$AN$4:$AN$127)</f>
        <v>50000000</v>
      </c>
      <c r="AO132" s="106">
        <f>SUMIF($E$4:$E$127,"111",$AO$4:$AO$127)</f>
        <v>0</v>
      </c>
      <c r="AP132" s="106">
        <f>SUMIF($E$4:$E$127,"111",$AP$4:$AP$127)</f>
        <v>0</v>
      </c>
      <c r="AQ132" s="106">
        <f>SUMIF($E$4:$E$127,"111",$AQ$4:$AQ$127)</f>
        <v>0</v>
      </c>
      <c r="AR132" s="106">
        <f>SUMIF($E$4:$E$127,"111",$AR$4:$AR$127)</f>
        <v>0</v>
      </c>
      <c r="AS132" s="106">
        <f>SUMIF($E$4:$E$127,"111",$AR$4:$AR$127)</f>
        <v>0</v>
      </c>
      <c r="AT132" s="106">
        <f>SUMIF($E$4:$E$127,"111",$AT$4:$AT$127)</f>
        <v>0</v>
      </c>
      <c r="AU132" s="106">
        <f>SUMIF($E$4:$E$127,"111",$AU$4:$AU$127)</f>
        <v>0</v>
      </c>
      <c r="AV132" s="106">
        <f>SUMIF($E$4:$E$127,"111",$AV$4:$AV$127)</f>
        <v>0</v>
      </c>
      <c r="AW132" s="91">
        <f t="shared" ref="AW132:AW141" si="150">1-AB132</f>
        <v>0.84387538355269154</v>
      </c>
      <c r="AX132" s="19">
        <f>SUM(AY132:BQ132)</f>
        <v>3412801827</v>
      </c>
      <c r="AY132" s="109">
        <f>SUMIF($E$4:$E$127,"111",$AY$4:$AY$127)</f>
        <v>0</v>
      </c>
      <c r="AZ132" s="109">
        <f>SUMIF($E$4:$E$127,"111",$AZ$4:$AZ$127)</f>
        <v>0</v>
      </c>
      <c r="BA132" s="109">
        <f>SUMIF($E$4:$E$127,"111",$BA$4:$BA$127)</f>
        <v>2665604374</v>
      </c>
      <c r="BB132" s="109">
        <f>SUMIF($E$4:$E$127,"111",$BB$4:$BB$127)</f>
        <v>171003327</v>
      </c>
      <c r="BC132" s="109">
        <f>SUMIF($E$4:$E$127,"111",$BC$4:$BC$127)</f>
        <v>0</v>
      </c>
      <c r="BD132" s="109">
        <f>SUMIF($E$4:$E$127,"111",$BD$4:$BD$127)</f>
        <v>0</v>
      </c>
      <c r="BE132" s="109">
        <f>SUMIF($E$4:$E$127,"111",$BE$4:$BE$127)</f>
        <v>54387</v>
      </c>
      <c r="BF132" s="109">
        <f>SUMIF($E$4:$E$128,"111",$BF$4:$BF$128)</f>
        <v>30665828</v>
      </c>
      <c r="BG132" s="109">
        <f>SUMIF($E$4:$E$127,"111",$BG$4:$BG$127)</f>
        <v>1940856</v>
      </c>
      <c r="BH132" s="109">
        <f>SUMIF($E$4:$E$127,"111",$BH$4:$BH$127)</f>
        <v>3438802</v>
      </c>
      <c r="BI132" s="109">
        <f>SUMIF($E$4:$E$127,"111",$BI$4:$BI$127)</f>
        <v>200509069</v>
      </c>
      <c r="BJ132" s="109">
        <f>SUMIF($E$4:$E$127,"111",$BJ$4:$BJ$127)</f>
        <v>0</v>
      </c>
      <c r="BK132" s="109">
        <f>SUMIF($E$4:$E$127,"111",$BK$4:$BK$127)</f>
        <v>0</v>
      </c>
      <c r="BL132" s="109">
        <f>SUMIF($E$4:$E$127,"111",$BL$4:$BL$127)</f>
        <v>0</v>
      </c>
      <c r="BM132" s="109">
        <f>SUMIF($E$4:$E$127,"111",$BM$4:$BM$127)</f>
        <v>0</v>
      </c>
      <c r="BN132" s="109">
        <f>SUMIF($E$4:$E$127,"111",$BN$4:$BN$127)</f>
        <v>0</v>
      </c>
      <c r="BO132" s="109">
        <f>SUMIF($E$4:$E$127,"111",$BO$4:$BO$127)</f>
        <v>0</v>
      </c>
      <c r="BP132" s="109">
        <f>SUMIF($E$4:$E$127,"111",$BP$4:$BP$127)</f>
        <v>0</v>
      </c>
      <c r="BQ132" s="110">
        <f>SUMIF($E$4:$E$127,"111",$BQ$4:$BQ$127)</f>
        <v>339585184</v>
      </c>
      <c r="BR132" s="111">
        <f t="shared" ref="BR132:BR141" si="151">+BS132/G132</f>
        <v>8.8544171155386237E-2</v>
      </c>
      <c r="BS132" s="23">
        <f t="shared" ref="BS132:BS137" si="152">SUM(BU132:CL132)</f>
        <v>358090442</v>
      </c>
      <c r="BT132" s="106">
        <f>SUMIF($E$4:$E$127,"111",$BT$4:$BT$127)</f>
        <v>0</v>
      </c>
      <c r="BU132" s="106">
        <f>SUMIF($E$4:$E$127,"111",$BU$4:$BU$127)</f>
        <v>0</v>
      </c>
      <c r="BV132" s="106">
        <f>SUMIF($E$4:$E$127,"111",$BV$4:$BV$127)</f>
        <v>358090442</v>
      </c>
      <c r="BW132" s="106">
        <f>SUMIF($E$4:$E$127,"111",$BW$4:$BW$127)</f>
        <v>0</v>
      </c>
      <c r="BX132" s="106">
        <f>SUMIF($E$4:$E$127,"111",$BX$4:$BX$127)</f>
        <v>0</v>
      </c>
      <c r="BY132" s="106">
        <f>SUMIF($E$4:$E$127,"111",$BY$4:$BY$127)</f>
        <v>0</v>
      </c>
      <c r="BZ132" s="106">
        <f>SUMIF($E$4:$E$127,"111",$BZ$4:$BZ$127)</f>
        <v>0</v>
      </c>
      <c r="CA132" s="106">
        <f>SUMIF($E$4:$E$127,"111",$CA$4:$CA$127)</f>
        <v>0</v>
      </c>
      <c r="CB132" s="106">
        <f>SUMIF($E$4:$E$127,"111",$CB$4:$CB$127)</f>
        <v>0</v>
      </c>
      <c r="CC132" s="106">
        <f>SUMIF($E$4:$E$127,"111",$CC$4:$CC$127)</f>
        <v>0</v>
      </c>
      <c r="CD132" s="106">
        <f>SUMIF($E$4:$E$127,"111",$CD$4:$CD$127)</f>
        <v>0</v>
      </c>
      <c r="CE132" s="106">
        <f>SUMIF($E$4:$E$127,"111",$CE$4:$CE$127)</f>
        <v>0</v>
      </c>
      <c r="CF132" s="106">
        <f>SUMIF($E$4:$E$127,"111",$CF$4:$CF$127)</f>
        <v>0</v>
      </c>
      <c r="CG132" s="106">
        <f>SUMIF($E$4:$E$127,"111",$CG$4:$CG$127)</f>
        <v>0</v>
      </c>
      <c r="CH132" s="106">
        <f>SUMIF($E$4:$E$127,"111",$CH$4:$CH$127)</f>
        <v>0</v>
      </c>
      <c r="CI132" s="106">
        <f>SUMIF($E$4:$E$127,"111",$CI$4:$CI$127)</f>
        <v>0</v>
      </c>
      <c r="CJ132" s="106">
        <f>SUMIF($E$4:$E$127,"111",$CJ$4:$CJ$127)</f>
        <v>0</v>
      </c>
      <c r="CK132" s="106">
        <f>SUMIF($E$4:$E$127,"111",$CK$4:$CK$127)</f>
        <v>0</v>
      </c>
      <c r="CL132" s="112">
        <f>SUMIF($E$4:$E$127,"111",$CL$4:$CL$127)</f>
        <v>0</v>
      </c>
      <c r="CM132" s="16">
        <f t="shared" si="147"/>
        <v>0.91145582884461374</v>
      </c>
      <c r="CN132" s="19">
        <f>SUM(CO132:DG132)</f>
        <v>3686110744</v>
      </c>
      <c r="CO132" s="109">
        <f>SUMIF($E$4:$E$127,"111",$CO$4:$CO$127)</f>
        <v>0</v>
      </c>
      <c r="CP132" s="109">
        <f>SUMIF($E$4:$E$127,"111",$CP$4:$CP$127)</f>
        <v>0</v>
      </c>
      <c r="CQ132" s="109">
        <f>SUMIF($E$4:$E$127,"111",$CQ$4:$CQ$127)</f>
        <v>2888913291</v>
      </c>
      <c r="CR132" s="109">
        <f>SUMIF($E$4:$E$127,"111",$CR$4:$CR$127)</f>
        <v>171003327</v>
      </c>
      <c r="CS132" s="109">
        <f>SUMIF($E$4:$E$127,"111",$CS$4:$CS$127)</f>
        <v>0</v>
      </c>
      <c r="CT132" s="109">
        <f>SUMIF($E$4:$E$127,"111",$CT$4:$CT$127)</f>
        <v>0</v>
      </c>
      <c r="CU132" s="109">
        <f>SUMIF($E$4:$E$127,"111",$CU$4:$CU$127)</f>
        <v>54387</v>
      </c>
      <c r="CV132" s="113">
        <f>SUMIF($E$4:$E$127,"111",$CV$4:$CV$127)</f>
        <v>30665828</v>
      </c>
      <c r="CW132" s="113">
        <f>SUMIF($E$4:$E$127,"111",$CW$4:$CW$127)</f>
        <v>1940856</v>
      </c>
      <c r="CX132" s="113">
        <f>SUMIF($E$4:$E$127,"111",$CX$4:$CX$127)</f>
        <v>3438802</v>
      </c>
      <c r="CY132" s="113">
        <f>SUMIF($E$4:$E$127,"111",$CY$4:$CY$127)</f>
        <v>250509069</v>
      </c>
      <c r="CZ132" s="113">
        <f>SUMIF($E$4:$E$127,"111",$CZ$4:$CZ$127)</f>
        <v>0</v>
      </c>
      <c r="DA132" s="113">
        <f>SUMIF($E$4:$E$127,"111",$DA$4:$DA$127)</f>
        <v>0</v>
      </c>
      <c r="DB132" s="113">
        <f>SUMIF($E$4:$E$127,"111",$DB$4:$DB$127)</f>
        <v>0</v>
      </c>
      <c r="DC132" s="113">
        <f>SUMIF($E$4:$E$127,"111",$DC$4:$DC$127)</f>
        <v>0</v>
      </c>
      <c r="DD132" s="113">
        <f>SUMIF($E$4:$E$127,"111",$DD$4:$DD$127)</f>
        <v>0</v>
      </c>
      <c r="DE132" s="113">
        <f>SUMIF($E$4:$E$127,"111",$DE$4:$DE$127)</f>
        <v>0</v>
      </c>
      <c r="DF132" s="113">
        <f>SUMIF($E$4:$E$127,"111",$DF$4:$DF$127)</f>
        <v>0</v>
      </c>
      <c r="DG132" s="113">
        <f>SUMIF($E$4:$E$127,"111",$DG$4:$DG$127)</f>
        <v>339585184</v>
      </c>
    </row>
    <row r="133" spans="3:111" ht="18" customHeight="1" x14ac:dyDescent="0.25">
      <c r="C133" s="114"/>
      <c r="D133" s="104" t="s">
        <v>350</v>
      </c>
      <c r="E133" s="97">
        <v>211</v>
      </c>
      <c r="F133" s="105"/>
      <c r="G133" s="106">
        <f>SUMIF($E$4:$E$127,"211",$G$4:$G$127)</f>
        <v>4264244656</v>
      </c>
      <c r="H133" s="106">
        <f>SUMIF($E$4:$E$127,"211",$H$4:$H$127)</f>
        <v>0</v>
      </c>
      <c r="I133" s="107">
        <f>SUMIF($E$4:$E$128,"211",$I$4:$I$128)</f>
        <v>0</v>
      </c>
      <c r="J133" s="107">
        <f>SUMIF($E$4:$E$128,"211",$J$4:$J$128)</f>
        <v>3598735209</v>
      </c>
      <c r="K133" s="106">
        <f>SUMIF($E$4:$E$127,"211",$K$4:$K$127)</f>
        <v>0</v>
      </c>
      <c r="L133" s="105">
        <f>SUMIF($E$4:$E$127,"211",$L$4:$L$127)</f>
        <v>0</v>
      </c>
      <c r="M133" s="105">
        <f>SUMIF($E$4:$E$127,"211",$M$4:$M$127)</f>
        <v>0</v>
      </c>
      <c r="N133" s="105">
        <f>SUMIF($E$4:$E$127,"211",$N$4:$N$127)</f>
        <v>0</v>
      </c>
      <c r="O133" s="105">
        <f>SUMIF($E$4:$E$127,"211",$O$4:$O$127)</f>
        <v>0</v>
      </c>
      <c r="P133" s="105">
        <f>SUMIF($E$4:$E$127,"211",$P$4:$P$127)</f>
        <v>0</v>
      </c>
      <c r="Q133" s="105">
        <f>SUMIF($E$4:$E$127,"211",$Q$4:$Q$127)</f>
        <v>0</v>
      </c>
      <c r="R133" s="105">
        <f>SUMIF($E$4:$E$127,"211",$R$4:$R$127)</f>
        <v>95432388</v>
      </c>
      <c r="S133" s="105">
        <f>SUMIF($E$4:$E$127,"211",$S$4:$S$127)</f>
        <v>0</v>
      </c>
      <c r="T133" s="105">
        <f>SUMIF($E$4:$E$127,"211",$T$4:$T$127)</f>
        <v>380000000</v>
      </c>
      <c r="U133" s="105">
        <f>SUMIF($E$4:$E$127,"211",$U$4:$U$127)</f>
        <v>0</v>
      </c>
      <c r="V133" s="105">
        <f>SUMIF($E$4:$E$127,"211",$V$4:$V$127)</f>
        <v>0</v>
      </c>
      <c r="W133" s="105">
        <f>SUMIF($E$4:$E$127,"211",$W$4:$W$127)</f>
        <v>0</v>
      </c>
      <c r="X133" s="105">
        <f>SUMIF($E$4:$E$127,"211",$X$4:$X$127)</f>
        <v>0</v>
      </c>
      <c r="Y133" s="105">
        <f>SUMIF($E$4:$E$127,"211",$Y$4:$Y$127)</f>
        <v>0</v>
      </c>
      <c r="Z133" s="105">
        <f>SUMIF($E$4:$E$127,"211",$Z$4:$Z$127)</f>
        <v>190077059</v>
      </c>
      <c r="AB133" s="108">
        <f t="shared" si="148"/>
        <v>0.22701255863401848</v>
      </c>
      <c r="AC133" s="19">
        <f t="shared" si="149"/>
        <v>968037090</v>
      </c>
      <c r="AD133" s="106">
        <f>SUMIF($E$4:$E$127,"211",$AD$4:$AD$127)</f>
        <v>0</v>
      </c>
      <c r="AE133" s="106">
        <f>SUMIF($E$4:$E$127,"211",$AE$4:$AE$127)</f>
        <v>0</v>
      </c>
      <c r="AF133" s="106">
        <f>SUMIF($E$4:$E$127,"211",$AF$4:$AF$127)</f>
        <v>771017850</v>
      </c>
      <c r="AG133" s="106">
        <f>SUMIF($E$4:$E$127,"211",$AG$4:$AG$127)</f>
        <v>0</v>
      </c>
      <c r="AH133" s="106">
        <f>SUMIF($E$4:$E$127,"211",$AH$4:$AH$127)</f>
        <v>0</v>
      </c>
      <c r="AI133" s="106">
        <f>SUMIF($E$4:$E$127,"211",$AI$4:$AI$127)</f>
        <v>0</v>
      </c>
      <c r="AJ133" s="106">
        <f>SUMIF($E$4:$E$127,"211",$AJ$4:$AJ$127)</f>
        <v>0</v>
      </c>
      <c r="AK133" s="106">
        <f>SUMIF($E$4:$E$127,"211",$AK$4:$AK$127)</f>
        <v>0</v>
      </c>
      <c r="AL133" s="106">
        <f>SUMIF($E$4:$E$127,"211",$AL$4:$AL$127)</f>
        <v>0</v>
      </c>
      <c r="AM133" s="106">
        <f>SUMIF($E$4:$E$127,"211",$AM$4:$AM$127)</f>
        <v>0</v>
      </c>
      <c r="AN133" s="106">
        <f>SUMIF($E$4:$E$127,"211",$AN$4:$AN$127)</f>
        <v>62019240</v>
      </c>
      <c r="AO133" s="106">
        <f>SUMIF($E$4:$E$127,"211",$AO$4:$AO$127)</f>
        <v>0</v>
      </c>
      <c r="AP133" s="106">
        <f>SUMIF($E$4:$E$127,"211",$AP$4:$AP$127)</f>
        <v>120000000</v>
      </c>
      <c r="AQ133" s="106">
        <f>SUMIF($E$4:$E$127,"211",$AQ$4:$AQ$127)</f>
        <v>0</v>
      </c>
      <c r="AR133" s="106">
        <f>SUMIF($E$4:$E$127,"211",$AR$4:$AR$127)</f>
        <v>0</v>
      </c>
      <c r="AS133" s="106">
        <f>SUMIF($E$4:$E$127,"211",$AS$4:$AS$127)</f>
        <v>0</v>
      </c>
      <c r="AT133" s="106">
        <f>SUMIF($E$4:$E$127,"211",$AT$4:$AT$127)</f>
        <v>0</v>
      </c>
      <c r="AU133" s="106">
        <f>SUMIF($E$4:$E$127,"211",$AU$4:$AU$127)</f>
        <v>0</v>
      </c>
      <c r="AV133" s="106">
        <f>SUMIF($E$4:$E$127,"211",$AV$4:$AV$127)</f>
        <v>15000000</v>
      </c>
      <c r="AW133" s="91">
        <f t="shared" si="150"/>
        <v>0.77298744136598152</v>
      </c>
      <c r="AX133" s="19">
        <f t="shared" ref="AX133:AX140" si="153">SUM(AY133:BQ133)</f>
        <v>3296207566</v>
      </c>
      <c r="AY133" s="109">
        <f>SUMIF($E$4:$E$127,"211",$AY$4:$AY$127)</f>
        <v>0</v>
      </c>
      <c r="AZ133" s="109">
        <f>SUMIF($E$4:$E$127,"211",$AZ$4:$AZ$127)</f>
        <v>0</v>
      </c>
      <c r="BA133" s="109">
        <f>SUMIF($E$4:$E$127,"211",$BA$4:$BA$127)</f>
        <v>2827717359</v>
      </c>
      <c r="BB133" s="109">
        <f>SUMIF($E$4:$E$127,"211",$BB$4:$BB$127)</f>
        <v>0</v>
      </c>
      <c r="BC133" s="109">
        <f>SUMIF($E$4:$E$127,"211",$BC$4:$BC$127)</f>
        <v>0</v>
      </c>
      <c r="BD133" s="109">
        <f>SUMIF($E$4:$E$127,"211",$BD$4:$BD$127)</f>
        <v>0</v>
      </c>
      <c r="BE133" s="109">
        <f>SUMIF($E$4:$E$127,"211",$BE$4:$BE$127)</f>
        <v>0</v>
      </c>
      <c r="BF133" s="109">
        <f>SUMIF($E$4:$E$127,"211",$BF$4:$BF$127)</f>
        <v>0</v>
      </c>
      <c r="BG133" s="109">
        <f>SUMIF($E$4:$E$127,"211",$BG$4:$BG$127)</f>
        <v>0</v>
      </c>
      <c r="BH133" s="109">
        <f>SUMIF($E$4:$E$127,"211",$BH$4:$BH$127)</f>
        <v>0</v>
      </c>
      <c r="BI133" s="109">
        <f>SUMIF($E$4:$E$127,"211",$BI$4:$BI$127)</f>
        <v>33413148</v>
      </c>
      <c r="BJ133" s="109">
        <f>SUMIF($E$4:$E$127,"211",$BJ$4:$BJ$127)</f>
        <v>0</v>
      </c>
      <c r="BK133" s="109">
        <f>SUMIF($E$4:$E$127,"211",$BK$4:$BK$127)</f>
        <v>260000000</v>
      </c>
      <c r="BL133" s="109">
        <f>SUMIF($E$4:$E$127,"211",$BL$4:$BL$127)</f>
        <v>0</v>
      </c>
      <c r="BM133" s="109">
        <f>SUMIF($E$4:$E$127,"211",$BM$4:$BM$127)</f>
        <v>0</v>
      </c>
      <c r="BN133" s="109">
        <f>SUMIF($E$4:$E$127,"211",$BN$4:$BN$127)</f>
        <v>0</v>
      </c>
      <c r="BO133" s="109">
        <f>SUMIF($E$4:$E$127,"211",$BO$4:$BO$127)</f>
        <v>0</v>
      </c>
      <c r="BP133" s="109">
        <f>SUMIF($E$4:$E$127,"211",$BP$4:$BP$127)</f>
        <v>0</v>
      </c>
      <c r="BQ133" s="110">
        <f>SUMIF($E$4:$E$127,"211",$BQ$4:$BQ$127)</f>
        <v>175077059</v>
      </c>
      <c r="BR133" s="111">
        <f t="shared" si="151"/>
        <v>0.1119527047605685</v>
      </c>
      <c r="BS133" s="23">
        <f t="shared" si="152"/>
        <v>477393723</v>
      </c>
      <c r="BT133" s="106">
        <f>SUMIF($E$4:$E$127,"211",$BT$4:$BT$127)</f>
        <v>0</v>
      </c>
      <c r="BU133" s="106">
        <f>SUMIF($E$4:$E$127,"211",$BU$4:$BU$127)</f>
        <v>0</v>
      </c>
      <c r="BV133" s="106">
        <f>SUMIF($E$4:$E$127,"211",$BV$4:$BV$127)</f>
        <v>344128320</v>
      </c>
      <c r="BW133" s="106">
        <f>SUMIF($E$4:$E$127,"211",$BW$4:$BW$127)</f>
        <v>0</v>
      </c>
      <c r="BX133" s="106">
        <f>SUMIF($E$4:$E$127,"211",$BX$4:$BX$127)</f>
        <v>0</v>
      </c>
      <c r="BY133" s="106">
        <f>SUMIF($E$4:$E$127,"211",$BY$4:$BY$127)</f>
        <v>0</v>
      </c>
      <c r="BZ133" s="106">
        <f>SUMIF($E$4:$E$127,"211",$BZ$4:$BZ$127)</f>
        <v>0</v>
      </c>
      <c r="CA133" s="106">
        <f>SUMIF($E$4:$E$127,"211",$CA$4:$CA$127)</f>
        <v>0</v>
      </c>
      <c r="CB133" s="106">
        <f>SUMIF($E$4:$E$127,"211",$CB$4:$CB$127)</f>
        <v>0</v>
      </c>
      <c r="CC133" s="106">
        <f>SUMIF($E$4:$E$127,"211",$CC$4:$CC$127)</f>
        <v>0</v>
      </c>
      <c r="CD133" s="106">
        <f>SUMIF($E$4:$E$127,"211",$CD$4:$CD$127)</f>
        <v>15000000</v>
      </c>
      <c r="CE133" s="106">
        <f>SUMIF($E$4:$E$127,"211",$CE$4:$CE$127)</f>
        <v>0</v>
      </c>
      <c r="CF133" s="106">
        <f>SUMIF($E$4:$E$127,"211",$CF$4:$CF$127)</f>
        <v>115284385</v>
      </c>
      <c r="CG133" s="106">
        <f>SUMIF($E$4:$E$127,"211",$CG$4:$CG$127)</f>
        <v>0</v>
      </c>
      <c r="CH133" s="106">
        <f>SUMIF($E$4:$E$127,"211",$CH$4:$CH$127)</f>
        <v>0</v>
      </c>
      <c r="CI133" s="106">
        <f>SUMIF($E$4:$E$127,"211",$CI$4:$CI$127)</f>
        <v>0</v>
      </c>
      <c r="CJ133" s="106">
        <f>SUMIF($E$4:$E$127,"211",$CJ$4:$CJ$127)</f>
        <v>0</v>
      </c>
      <c r="CK133" s="106">
        <f>SUMIF($E$4:$E$127,"211",$CK$4:$CK$127)</f>
        <v>0</v>
      </c>
      <c r="CL133" s="112">
        <f>SUMIF($E$4:$E$127,"211",$CL$4:$CL$127)</f>
        <v>2981018</v>
      </c>
      <c r="CM133" s="16">
        <f t="shared" si="147"/>
        <v>0.88804729523943149</v>
      </c>
      <c r="CN133" s="19">
        <f t="shared" ref="CN133:CN140" ca="1" si="154">SUM(CO133:DG133)</f>
        <v>3786850933</v>
      </c>
      <c r="CO133" s="109">
        <f>SUMIF($E$4:$E$127,"211",$CO$4:$CO$127)</f>
        <v>0</v>
      </c>
      <c r="CP133" s="109">
        <f ca="1">SUMIF($E$4:$E$128,"211",$CP$4:$CP$127)</f>
        <v>0</v>
      </c>
      <c r="CQ133" s="109">
        <f>SUMIF($E$4:$E$127,"211",$CQ$4:$CQ$127)</f>
        <v>3254606889</v>
      </c>
      <c r="CR133" s="109">
        <f>SUMIF($E$4:$E$127,"211",$CR$4:$CR$127)</f>
        <v>0</v>
      </c>
      <c r="CS133" s="109">
        <f>SUMIF($E$4:$E$127,"211",$CS$4:$CS$127)</f>
        <v>0</v>
      </c>
      <c r="CT133" s="109">
        <f>SUMIF($E$4:$E$127,"211",$CT$4:$CT$127)</f>
        <v>0</v>
      </c>
      <c r="CU133" s="109">
        <f>SUMIF($E$4:$E$127,"211",$CU$4:$CU$127)</f>
        <v>0</v>
      </c>
      <c r="CV133" s="113">
        <f>SUMIF($E$4:$E$127,"211",$CV$4:$CV$127)</f>
        <v>0</v>
      </c>
      <c r="CW133" s="113">
        <f>SUMIF($E$4:$E$127,"211",$CW$4:$CW$127)</f>
        <v>0</v>
      </c>
      <c r="CX133" s="113">
        <f>SUMIF($E$4:$E$127,"211",$CX$4:$CX$127)</f>
        <v>0</v>
      </c>
      <c r="CY133" s="113">
        <f>SUMIF($E$4:$E$127,"211",$CY$4:$CY$127)</f>
        <v>80432388</v>
      </c>
      <c r="CZ133" s="113">
        <f>SUMIF($E$4:$E$127,"211",$CZ$4:$CZ$127)</f>
        <v>0</v>
      </c>
      <c r="DA133" s="113">
        <f>SUMIF($E$4:$E$127,"211",$DA$4:$DA$127)</f>
        <v>264715615</v>
      </c>
      <c r="DB133" s="113">
        <f>SUMIF($E$4:$E$127,"211",$DB$4:$DB$127)</f>
        <v>0</v>
      </c>
      <c r="DC133" s="113">
        <f>SUMIF($E$4:$E$127,"211",$DC$4:$DC$127)</f>
        <v>0</v>
      </c>
      <c r="DD133" s="113">
        <f>SUMIF($E$4:$E$127,"211",$DD$4:$DD$127)</f>
        <v>0</v>
      </c>
      <c r="DE133" s="113">
        <f>SUMIF($E$4:$E$127,"211",$DE$4:$DE$127)</f>
        <v>0</v>
      </c>
      <c r="DF133" s="113">
        <f>SUMIF($E$4:$E$127,"211",$DF$4:$DF$127)</f>
        <v>0</v>
      </c>
      <c r="DG133" s="113">
        <f>SUMIF($E$4:$E$127,"211",$DG$4:$DG$127)</f>
        <v>187096041</v>
      </c>
    </row>
    <row r="134" spans="3:111" ht="16.5" customHeight="1" x14ac:dyDescent="0.25">
      <c r="C134" s="114"/>
      <c r="D134" s="104" t="s">
        <v>351</v>
      </c>
      <c r="E134" s="97">
        <v>310</v>
      </c>
      <c r="F134" s="105"/>
      <c r="G134" s="106">
        <f>SUMIF($E$4:$E$127,"310",$G$4:$G$128)</f>
        <v>1107168096</v>
      </c>
      <c r="H134" s="106">
        <f>SUMIF($E$4:$E$127,"310",$H$4:$H$127)</f>
        <v>0</v>
      </c>
      <c r="I134" s="107">
        <f>SUMIF($E$4:$E$127,"310",$I$4:$I$127)</f>
        <v>0</v>
      </c>
      <c r="J134" s="107">
        <f>SUMIF($E$4:$E$127,"310",$J$4:$J$127)</f>
        <v>421000000</v>
      </c>
      <c r="K134" s="106">
        <f>SUMIF($E$4:$E$127,"310",$K$4:$K$127)</f>
        <v>0</v>
      </c>
      <c r="L134" s="105">
        <f>SUMIF($E$4:$E$127,"310",$L$4:$L$127)</f>
        <v>617168096</v>
      </c>
      <c r="M134" s="105">
        <f>SUMIF($E$4:$E$127,"310",$M$4:$M$127)</f>
        <v>0</v>
      </c>
      <c r="N134" s="105">
        <f>SUMIF($E$4:$E$127,"310",$N$4:$N$127)</f>
        <v>0</v>
      </c>
      <c r="O134" s="105">
        <f>SUMIF($E$4:$E$127,"310",$O$4:$O$127)</f>
        <v>0</v>
      </c>
      <c r="P134" s="105">
        <f>SUMIF($E$4:$E$127,"310",$P$4:$P$127)</f>
        <v>0</v>
      </c>
      <c r="Q134" s="105">
        <f>SUMIF($E$4:$E$127,"310",$Q$4:$Q$127)</f>
        <v>0</v>
      </c>
      <c r="R134" s="105">
        <f>SUMIF($E$4:$E$127,"310",$R$4:$R$127)</f>
        <v>0</v>
      </c>
      <c r="S134" s="105">
        <f>SUMIF($E$4:$E$127,"310",$S$4:$S$127)</f>
        <v>0</v>
      </c>
      <c r="T134" s="105">
        <f>SUMIF($E$4:$E$127,"310",$T$4:$T$127)</f>
        <v>0</v>
      </c>
      <c r="U134" s="105">
        <f>SUMIF($E$4:$E$127,"310",$U$4:$U$127)</f>
        <v>0</v>
      </c>
      <c r="V134" s="105">
        <f>SUMIF($E$4:$E$127,"310",$V$4:$V$127)</f>
        <v>0</v>
      </c>
      <c r="W134" s="105">
        <f>SUMIF($E$4:$E$119,"310",$W$4:$W$119)</f>
        <v>0</v>
      </c>
      <c r="X134" s="105">
        <f>SUMIF($E$4:$E$127,"310",$X$4:$X$127)</f>
        <v>0</v>
      </c>
      <c r="Y134" s="105">
        <f>SUMIF($E$4:$E$127,"310",$Y$4:$Y$127)</f>
        <v>0</v>
      </c>
      <c r="Z134" s="105">
        <f>SUMIF($E$4:$E$127,"310",$Z$4:$Z$127)</f>
        <v>69000000</v>
      </c>
      <c r="AB134" s="108">
        <f t="shared" si="148"/>
        <v>0.3286509449780966</v>
      </c>
      <c r="AC134" s="23">
        <f t="shared" si="149"/>
        <v>363871841</v>
      </c>
      <c r="AD134" s="106">
        <f>SUMIF($E$4:$E$127,"310",$AD$4:$AD$127)</f>
        <v>0</v>
      </c>
      <c r="AE134" s="106">
        <f>SUMIF($E$4:$E$127,"310",$AE$4:$AE$127)</f>
        <v>0</v>
      </c>
      <c r="AF134" s="106">
        <f>SUMIF($E$4:$E$127,"310",$AF$4:$AF$127)</f>
        <v>6621400</v>
      </c>
      <c r="AG134" s="106">
        <f>SUMIF($E$4:$E$127,"310",$AG$4:$AG$127)</f>
        <v>0</v>
      </c>
      <c r="AH134" s="106">
        <f>SUMIF($E$4:$E$127,"310",$AH$4:$AH$127)</f>
        <v>357250441</v>
      </c>
      <c r="AI134" s="106">
        <f>SUMIF($E$4:$E$127,"310",$AI$4:$AI$127)</f>
        <v>0</v>
      </c>
      <c r="AJ134" s="106">
        <f>SUMIF($E$4:$E$127,"310",$AJ$4:$AJ$127)</f>
        <v>0</v>
      </c>
      <c r="AK134" s="106">
        <f>SUMIF($E$4:$E$127,"310",$AK$4:$AK$127)</f>
        <v>0</v>
      </c>
      <c r="AL134" s="106">
        <f>SUMIF($E$4:$E$127,"310",$AL$4:$AL$127)</f>
        <v>0</v>
      </c>
      <c r="AM134" s="106">
        <f>SUMIF($E$4:$E$119,"310",$AM$4:$AM$119)</f>
        <v>0</v>
      </c>
      <c r="AN134" s="106">
        <f>SUMIF($E$4:$E$127,"310",$AN$4:$AN$127)</f>
        <v>0</v>
      </c>
      <c r="AO134" s="106">
        <f>SUMIF($E$4:$E$127,"310",$AO$4:$AO$127)</f>
        <v>0</v>
      </c>
      <c r="AP134" s="106">
        <f>SUMIF($E$4:$E$127,"310",$AP$4:$AP$127)</f>
        <v>0</v>
      </c>
      <c r="AQ134" s="106">
        <f>SUMIF($E$4:$E$127,"310",$AQ$4:$AQ$127)</f>
        <v>0</v>
      </c>
      <c r="AR134" s="106">
        <f>SUMIF($E$4:$E$127,"310",$AR$4:$AR$127)</f>
        <v>0</v>
      </c>
      <c r="AS134" s="106">
        <f>SUMIF($E$4:$E$127,"310",$AS$4:$AS$127)</f>
        <v>0</v>
      </c>
      <c r="AT134" s="106">
        <f>SUMIF($E$4:$E$127,"310",$AT$4:$AT$127)</f>
        <v>0</v>
      </c>
      <c r="AU134" s="106">
        <f>SUMIF($E$4:$E$127,"310",$AU$4:$AU$127)</f>
        <v>0</v>
      </c>
      <c r="AV134" s="106">
        <f>SUMIF($E$4:$E$127,"310",$AV$4:$AV$127)</f>
        <v>0</v>
      </c>
      <c r="AW134" s="91">
        <f t="shared" si="150"/>
        <v>0.67134905502190345</v>
      </c>
      <c r="AX134" s="19">
        <f t="shared" si="153"/>
        <v>743296255</v>
      </c>
      <c r="AY134" s="109">
        <f>SUMIF($E$4:$E$127,"310",$AY$4:$AY$127)</f>
        <v>0</v>
      </c>
      <c r="AZ134" s="109">
        <f>SUMIF($E$4:$E$127,"310",$AZ$4:$AZ$127)</f>
        <v>0</v>
      </c>
      <c r="BA134" s="109">
        <f>SUMIF($E$4:$E$127,"310",$BA$4:$BA$127)</f>
        <v>414378600</v>
      </c>
      <c r="BB134" s="109">
        <f>SUMIF($E$4:$E$127,"310",$BB$4:$BB$127)</f>
        <v>0</v>
      </c>
      <c r="BC134" s="109">
        <f>SUMIF($E$4:$E$127,"310",$BC$4:$BC$127)</f>
        <v>259917655</v>
      </c>
      <c r="BD134" s="109">
        <f>SUMIF($E$4:$E$127,"310",$BD$4:$BD$127)</f>
        <v>0</v>
      </c>
      <c r="BE134" s="109">
        <f>SUMIF($E$4:$E$127,"310",$BE$4:$BE$127)</f>
        <v>0</v>
      </c>
      <c r="BF134" s="109">
        <f>SUMIF($E$4:$E$127,"310",$BF$4:$BF$127)</f>
        <v>0</v>
      </c>
      <c r="BG134" s="109">
        <f>SUMIF($E$4:$E$127,"310",$BG$4:$BG$127)</f>
        <v>0</v>
      </c>
      <c r="BH134" s="109">
        <f>SUMIF($E$4:$E$127,"310",$BH$4:$BH$127)</f>
        <v>0</v>
      </c>
      <c r="BI134" s="109">
        <f>SUMIF($E$4:$E$127,"310",$BI$4:$BI$127)</f>
        <v>0</v>
      </c>
      <c r="BJ134" s="109">
        <f>SUMIF($E$4:$E$127,"310",$BJ$4:$BJ$127)</f>
        <v>0</v>
      </c>
      <c r="BK134" s="109">
        <f>SUMIF($E$4:$E$127,"310",$BK$4:$BK$127)</f>
        <v>0</v>
      </c>
      <c r="BL134" s="109">
        <f>SUMIF($E$4:$E$127,"310",$BL$4:$BL$127)</f>
        <v>0</v>
      </c>
      <c r="BM134" s="109">
        <f>SUMIF($E$4:$E$127,"310",$BM$4:$BM$127)</f>
        <v>0</v>
      </c>
      <c r="BN134" s="109">
        <f>SUMIF($E$4:$E$127,"310",$BN$4:$BN$127)</f>
        <v>0</v>
      </c>
      <c r="BO134" s="109">
        <f>SUMIF($E$4:$E$127,"310",$BO$4:$BO$127)</f>
        <v>0</v>
      </c>
      <c r="BP134" s="109">
        <f>SUMIF($E$4:$E$127,"310",$BP$4:$BP$127)</f>
        <v>0</v>
      </c>
      <c r="BQ134" s="110">
        <f>SUMIF($E$4:$E$127,"310",$BQ$4:$BQ$127)</f>
        <v>69000000</v>
      </c>
      <c r="BR134" s="111">
        <f t="shared" si="151"/>
        <v>5.8873838792406818E-2</v>
      </c>
      <c r="BS134" s="23">
        <f t="shared" si="152"/>
        <v>65183236</v>
      </c>
      <c r="BT134" s="106">
        <f>SUMIF($E$4:$E$127,"310",$BT$4:$BT$127)</f>
        <v>0</v>
      </c>
      <c r="BU134" s="106">
        <f>SUMIF($E$4:$E$127,"310",$BU$4:$BU$127)</f>
        <v>0</v>
      </c>
      <c r="BV134" s="106">
        <f>SUMIF($E$4:$E$127,"310",$BV$4:$BV$127)</f>
        <v>6621400</v>
      </c>
      <c r="BW134" s="106">
        <f>SUMIF($E$4:$E$127,"310",$BW$4:$BW$127)</f>
        <v>0</v>
      </c>
      <c r="BX134" s="106">
        <f>SUMIF($E$4:$E$127,"310",$BX$4:$BX$127)</f>
        <v>58561836</v>
      </c>
      <c r="BY134" s="106">
        <f>SUMIF($E$4:$E$127,"310",$BY$4:$BY$127)</f>
        <v>0</v>
      </c>
      <c r="BZ134" s="106">
        <f>SUMIF($E$4:$E$127,"310",$BZ$4:$BZ$127)</f>
        <v>0</v>
      </c>
      <c r="CA134" s="106">
        <f>SUMIF($E$4:$E$127,"310",$CA$4:$CA$127)</f>
        <v>0</v>
      </c>
      <c r="CB134" s="106">
        <f>SUMIF($E$4:$E$127,"310",$CB$4:$CB$127)</f>
        <v>0</v>
      </c>
      <c r="CC134" s="106">
        <f>SUMIF($E$4:$E$127,"310",$CC$4:$CC$127)</f>
        <v>0</v>
      </c>
      <c r="CD134" s="106">
        <f>SUMIF($E$4:$E$127,"310",$CD$4:$CD$127)</f>
        <v>0</v>
      </c>
      <c r="CE134" s="106">
        <f>SUMIF($E$4:$E$127,"310",$CE$4:$CE$127)</f>
        <v>0</v>
      </c>
      <c r="CF134" s="106">
        <f>SUMIF($E$4:$E$127,"310",$CF$4:$CF$127)</f>
        <v>0</v>
      </c>
      <c r="CG134" s="106">
        <f>SUMIF($E$4:$E$127,"310",$CG$4:$CG$127)</f>
        <v>0</v>
      </c>
      <c r="CH134" s="106">
        <f>SUMIF($E$4:$E$127,"310",$CH$4:$CH$127)</f>
        <v>0</v>
      </c>
      <c r="CI134" s="106">
        <f>SUMIF($E$4:$E$127,"310",$CI$4:$CI$127)</f>
        <v>0</v>
      </c>
      <c r="CJ134" s="106">
        <f>SUMIF($E$4:$E$127,"310",$CJ$4:$CJ$127)</f>
        <v>0</v>
      </c>
      <c r="CK134" s="106">
        <f>SUMIF($E$4:$E$127,"310",$CK$4:$CK$127)</f>
        <v>0</v>
      </c>
      <c r="CL134" s="112">
        <f>SUMIF($E$4:$E$127,"310",$CL$4:$CL$127)</f>
        <v>0</v>
      </c>
      <c r="CM134" s="16">
        <f t="shared" si="147"/>
        <v>0.94112616120759318</v>
      </c>
      <c r="CN134" s="19">
        <f t="shared" si="154"/>
        <v>1041984860</v>
      </c>
      <c r="CO134" s="109">
        <f>SUMIF($E$4:$E$127,"310",$CO$4:$CO$127)</f>
        <v>0</v>
      </c>
      <c r="CP134" s="109">
        <f>SUMIF($E$4:$E$127,"310",$CP$4:$CP$127)</f>
        <v>0</v>
      </c>
      <c r="CQ134" s="109">
        <f>SUMIF($E$4:$E$127,"310",$CQ$4:$CQ$127)</f>
        <v>414378600</v>
      </c>
      <c r="CR134" s="109">
        <f>SUMIF($E$4:$E$127,"310",$CR$4:$CR$127)</f>
        <v>0</v>
      </c>
      <c r="CS134" s="109">
        <f>SUMIF($E$4:$E$127,"310",$CS$4:$CS$127)</f>
        <v>558606260</v>
      </c>
      <c r="CT134" s="109">
        <f>SUMIF($E$4:$E$127,"310",$CT$4:$CT$127)</f>
        <v>0</v>
      </c>
      <c r="CU134" s="109">
        <f>SUMIF($E$4:$E$127,"310",$CU$4:$CU$127)</f>
        <v>0</v>
      </c>
      <c r="CV134" s="113">
        <f>SUMIF($E$4:$E$127,"310",$CV$4:$CV$127)</f>
        <v>0</v>
      </c>
      <c r="CW134" s="113">
        <f>SUMIF($E$4:$E$127,"310",$CW$4:$CW$127)</f>
        <v>0</v>
      </c>
      <c r="CX134" s="113">
        <f>SUMIF($E$4:$E$127,"310",$CX$4:$CX$127)</f>
        <v>0</v>
      </c>
      <c r="CY134" s="113">
        <f>SUMIF($E$4:$E$127,"310",$CY$4:$CY$127)</f>
        <v>0</v>
      </c>
      <c r="CZ134" s="113">
        <f>SUMIF($E$4:$E$127,"310",$CZ$4:$CZ$127)</f>
        <v>0</v>
      </c>
      <c r="DA134" s="113">
        <f>SUMIF($E$4:$E$127,"310",$DA$4:$DA$127)</f>
        <v>0</v>
      </c>
      <c r="DB134" s="113">
        <f>SUMIF($E$4:$E$127,"310",$DB$4:$DB$127)</f>
        <v>0</v>
      </c>
      <c r="DC134" s="113">
        <f>SUMIF($E$4:$E$127,"310",$DC$4:$DC$127)</f>
        <v>0</v>
      </c>
      <c r="DD134" s="113">
        <f>SUMIF($E$4:$E$127,"310",$DD$4:$DD$127)</f>
        <v>0</v>
      </c>
      <c r="DE134" s="113">
        <f>SUMIF($E$4:$E$127,"310",$DE$4:$DE$127)</f>
        <v>0</v>
      </c>
      <c r="DF134" s="113">
        <f>SUMIF($E$4:$E$127,"310",$DF$4:$DF$127)</f>
        <v>0</v>
      </c>
      <c r="DG134" s="113">
        <f>SUMIF($E$4:$E$127,"310",$DG$4:$DG$127)</f>
        <v>69000000</v>
      </c>
    </row>
    <row r="135" spans="3:111" x14ac:dyDescent="0.25">
      <c r="C135" s="115"/>
      <c r="D135" s="104" t="s">
        <v>352</v>
      </c>
      <c r="E135" s="97">
        <v>410</v>
      </c>
      <c r="F135" s="105"/>
      <c r="G135" s="106">
        <f>SUMIF($E$4:$E$127,"410",$G$4:$G$127)</f>
        <v>4273737624</v>
      </c>
      <c r="H135" s="106">
        <f>SUMIF($E$4:$E$127,"410",$H$4:$H$127)</f>
        <v>0</v>
      </c>
      <c r="I135" s="107">
        <f>SUMIF($E$4:$E$127,"410",$I$4:$I$127)</f>
        <v>0</v>
      </c>
      <c r="J135" s="107">
        <f>SUMIF($E$4:$E$128,"410",$J$4:$J$128)</f>
        <v>1163096695</v>
      </c>
      <c r="K135" s="106">
        <f>SUMIF($E$4:$E$127,"410",$K$4:$K$127)</f>
        <v>0</v>
      </c>
      <c r="L135" s="105">
        <f>SUMIF($E$4:$E$127,"410",$L$4:$L$127)</f>
        <v>0</v>
      </c>
      <c r="M135" s="105">
        <f>SUMIF($E$4:$E$127,"410",$M$4:$M$127)</f>
        <v>74368590</v>
      </c>
      <c r="N135" s="105">
        <f>SUMIF($E$4:$E$127,"410",$N$4:$N$127)</f>
        <v>0</v>
      </c>
      <c r="O135" s="105">
        <f>SUMIF($E$4:$E$127,"410",$O$4:$O$127)</f>
        <v>0</v>
      </c>
      <c r="P135" s="105">
        <f>SUMIF($E$4:$E$127,"410",$P$4:$P$127)</f>
        <v>0</v>
      </c>
      <c r="Q135" s="105">
        <f>SUMIF($E$4:$E$127,"410",$Q$4:$Q$127)</f>
        <v>0</v>
      </c>
      <c r="R135" s="105">
        <f>SUMIF($E$4:$E$127,"410",$R$4:$R$127)</f>
        <v>0</v>
      </c>
      <c r="S135" s="105">
        <f>SUMIF($E$4:$E$127,"410",$S$4:$S$127)</f>
        <v>1300000000</v>
      </c>
      <c r="T135" s="105">
        <f>SUMIF($E$4:$E$127,"410",$T$4:$T$127)</f>
        <v>387696735</v>
      </c>
      <c r="U135" s="105">
        <f>SUMIF($E$4:$E$127,"410",$U$4:$U$127)</f>
        <v>0</v>
      </c>
      <c r="V135" s="105">
        <f>SUMIF($E$4:$E$119,"410",$V$4:$V$119)</f>
        <v>1054833768</v>
      </c>
      <c r="W135" s="105">
        <f>SUMIF($E$4:$E$119,"410",$W$4:$W$119)</f>
        <v>0</v>
      </c>
      <c r="X135" s="105">
        <f>SUMIF($E$4:$E$127,"410",$X$4:$X$127)</f>
        <v>0</v>
      </c>
      <c r="Y135" s="105">
        <f>SUMIF($E$4:$E$127,"410",$Y$4:$Y$127)</f>
        <v>204741836</v>
      </c>
      <c r="Z135" s="105">
        <f>SUMIF($E$4:$E$127,"410",$Z$4:$Z$127)</f>
        <v>89000000</v>
      </c>
      <c r="AB135" s="108">
        <f t="shared" si="148"/>
        <v>0.51425621115761788</v>
      </c>
      <c r="AC135" s="19">
        <f t="shared" si="149"/>
        <v>2197796118</v>
      </c>
      <c r="AD135" s="106">
        <f>SUMIF($E$4:$E$127,"410",$AD$4:$AD$127)</f>
        <v>0</v>
      </c>
      <c r="AE135" s="106">
        <f>SUMIF($E$4:$E$127,"410",$AE$4:$AE$127)</f>
        <v>0</v>
      </c>
      <c r="AF135" s="106">
        <f>SUMIF($E$4:$E$127,"410",$AF$4:$AF$127)</f>
        <v>561831904</v>
      </c>
      <c r="AG135" s="106">
        <f>SUMIF($E$4:$E$127,"410",$AG$4:$AG$127)</f>
        <v>0</v>
      </c>
      <c r="AH135" s="106">
        <f>SUMIF($E$4:$E$127,"410",$AH$4:$AH$127)</f>
        <v>0</v>
      </c>
      <c r="AI135" s="106">
        <f>SUMIF($E$4:$E$127,"410",$AI$4:$AI$127)</f>
        <v>0</v>
      </c>
      <c r="AJ135" s="106">
        <f>SUMIF($E$4:$E$127,"410",$AJ$4:$AJ$127)</f>
        <v>0</v>
      </c>
      <c r="AK135" s="106">
        <f>SUMIF($E$4:$E$127,"410",$AK$4:$AK$127)</f>
        <v>0</v>
      </c>
      <c r="AL135" s="106">
        <f>SUMIF($E$4:$E$127,"410",$AL$4:$AL$127)</f>
        <v>0</v>
      </c>
      <c r="AM135" s="106">
        <f>SUMIF($E$4:$E$119,"410",$AM$4:$AM$119)</f>
        <v>0</v>
      </c>
      <c r="AN135" s="106">
        <f>SUMIF($E$4:$E$127,"410",$AN$4:$AN$127)</f>
        <v>0</v>
      </c>
      <c r="AO135" s="106">
        <f>SUMIF($E$4:$E$127,"410",$AO$4:$AO$127)</f>
        <v>845159120</v>
      </c>
      <c r="AP135" s="106">
        <f>SUMIF($E$4:$E$127,"410",$AP$4:$AP$127)</f>
        <v>152001731</v>
      </c>
      <c r="AQ135" s="106">
        <f>SUMIF($E$4:$E$127,"410",$AQ$4:$AQ$127)</f>
        <v>0</v>
      </c>
      <c r="AR135" s="106">
        <f>SUMIF($E$4:$E$127,"410",$AR$4:$AR$127)</f>
        <v>613871189</v>
      </c>
      <c r="AS135" s="106">
        <f>SUMIF($E$4:$E$127,"410",$AS$4:$AS$127)</f>
        <v>0</v>
      </c>
      <c r="AT135" s="106">
        <f>SUMIF($E$4:$E$127,"410",$AT$4:$AT$127)</f>
        <v>0</v>
      </c>
      <c r="AU135" s="106">
        <f>SUMIF($E$4:$E$127,"410",$AU$4:$AU$127)</f>
        <v>0</v>
      </c>
      <c r="AV135" s="106">
        <f>SUMIF($E$4:$E$127,"410",$AV$4:$AV$127)</f>
        <v>24932174</v>
      </c>
      <c r="AW135" s="91">
        <f t="shared" si="150"/>
        <v>0.48574378884238212</v>
      </c>
      <c r="AX135" s="19">
        <f t="shared" si="153"/>
        <v>2075941506</v>
      </c>
      <c r="AY135" s="109">
        <f>SUMIF($E$4:$E$127,"410",$AY$4:$AY$127)</f>
        <v>0</v>
      </c>
      <c r="AZ135" s="109">
        <f>SUMIF($E$4:$E$127,"410",$AZ$4:$AZ$127)</f>
        <v>0</v>
      </c>
      <c r="BA135" s="109">
        <f>SUMIF($E$4:$E$127,"410",$BA$4:$BA$127)</f>
        <v>601264791</v>
      </c>
      <c r="BB135" s="109">
        <f>SUMIF($E$4:$E$127,"410",$BB$4:$BB$127)</f>
        <v>0</v>
      </c>
      <c r="BC135" s="109">
        <f>SUMIF($E$4:$E$127,"410",$BC$4:$BC$127)</f>
        <v>0</v>
      </c>
      <c r="BD135" s="109">
        <f>SUMIF($E$4:$E$127,"410",$BD$4:$BD$127)</f>
        <v>74368590</v>
      </c>
      <c r="BE135" s="109">
        <f>SUMIF($E$4:$E$127,"410",$BE$4:$BE$127)</f>
        <v>0</v>
      </c>
      <c r="BF135" s="109">
        <f>SUMIF($E$4:$E$127,"410",$BF$4:$BF$127)</f>
        <v>0</v>
      </c>
      <c r="BG135" s="109">
        <f>SUMIF($E$4:$E$127,"410",$BG$4:$BG$127)</f>
        <v>0</v>
      </c>
      <c r="BH135" s="109">
        <f>SUMIF($E$4:$E$127,"410",$BH$4:$BH$127)</f>
        <v>0</v>
      </c>
      <c r="BI135" s="109">
        <f>SUMIF($E$4:$E$127,"410",$BI$4:$BI$127)</f>
        <v>0</v>
      </c>
      <c r="BJ135" s="109">
        <f>SUMIF($E$4:$E$127,"410",$BJ$4:$BJ$127)</f>
        <v>454840880</v>
      </c>
      <c r="BK135" s="109">
        <f>SUMIF($E$4:$E$127,"410",$BK$4:$BK$127)</f>
        <v>235695004</v>
      </c>
      <c r="BL135" s="109">
        <f>SUMIF($E$4:$E$127,"410",$BL$4:$BL$127)</f>
        <v>0</v>
      </c>
      <c r="BM135" s="109">
        <f>SUMIF($E$4:$E$127,"410",$BM$4:$BM$127)</f>
        <v>440962579</v>
      </c>
      <c r="BN135" s="109">
        <f>SUMIF($E$4:$E$127,"510",$BN$4:$BN$127)</f>
        <v>0</v>
      </c>
      <c r="BO135" s="109">
        <f>SUMIF($E$4:$E$127,"410",$BO$4:$BO$127)</f>
        <v>0</v>
      </c>
      <c r="BP135" s="109">
        <f>SUMIF($E$4:$E$127,"410",$BP$4:$BP$127)</f>
        <v>204741836</v>
      </c>
      <c r="BQ135" s="110">
        <f>SUMIF($E$4:$E$127,"410",$BQ$4:$BQ$127)</f>
        <v>64067826</v>
      </c>
      <c r="BR135" s="111">
        <f t="shared" si="151"/>
        <v>0.28874816438661188</v>
      </c>
      <c r="BS135" s="19">
        <f t="shared" si="152"/>
        <v>1234033894</v>
      </c>
      <c r="BT135" s="106">
        <f>SUMIF($E$4:$E$127,"410",$BT$4:$BT$127)</f>
        <v>0</v>
      </c>
      <c r="BU135" s="106">
        <f>SUMIF($E$4:$E$127,"410",$BU$4:$BU$127)</f>
        <v>0</v>
      </c>
      <c r="BV135" s="106">
        <f>SUMIF($E$4:$E$127,"410",$BV$4:$BV$127)</f>
        <v>419853671</v>
      </c>
      <c r="BW135" s="106">
        <f>SUMIF($E$4:$E$127,"410",$BW$4:$BW$127)</f>
        <v>0</v>
      </c>
      <c r="BX135" s="106">
        <f>SUMIF($E$4:$E$127,"410",$BX$4:$BX$127)</f>
        <v>832272</v>
      </c>
      <c r="BY135" s="106">
        <f>SUMIF($E$4:$E$127,"410",$BY$4:$BY$127)</f>
        <v>0</v>
      </c>
      <c r="BZ135" s="106">
        <f>SUMIF($E$4:$E$127,"410",$BZ$4:$BZ$127)</f>
        <v>0</v>
      </c>
      <c r="CA135" s="106">
        <f>SUMIF($E$4:$E$127,"410",$CA$4:$CA$127)</f>
        <v>0</v>
      </c>
      <c r="CB135" s="106">
        <f>SUMIF($E$4:$E$127,"410",$CB$4:$CB$127)</f>
        <v>0</v>
      </c>
      <c r="CC135" s="106">
        <f>SUMIF($E$4:$E$127,"410",$CC$4:$CC$127)</f>
        <v>0</v>
      </c>
      <c r="CD135" s="106">
        <f>SUMIF($E$4:$E$127,"410",$CD$4:$CD$127)</f>
        <v>0</v>
      </c>
      <c r="CE135" s="106">
        <f>SUMIF($E$4:$E$127,"410",$CE$4:$CE$127)</f>
        <v>282164238</v>
      </c>
      <c r="CF135" s="106">
        <f>SUMIF($E$4:$E$127,"410",$CF$4:$CF$127)</f>
        <v>146281647</v>
      </c>
      <c r="CG135" s="106">
        <f>SUMIF($E$4:$E$127,"410",$CG$4:$CG$127)</f>
        <v>0</v>
      </c>
      <c r="CH135" s="106">
        <f>SUMIF($E$4:$E$127,"410",$CH$4:$CH$127)</f>
        <v>361969892</v>
      </c>
      <c r="CI135" s="106">
        <f>SUMIF($E$4:$E$127,"410",$CI$4:$CI$127)</f>
        <v>0</v>
      </c>
      <c r="CJ135" s="106">
        <f>SUMIF($E$4:$E$127,"410",$CJ$4:$CJ$127)</f>
        <v>0</v>
      </c>
      <c r="CK135" s="106">
        <f>SUMIF($E$4:$E$127,"410",$CK$4:$CK$127)</f>
        <v>0</v>
      </c>
      <c r="CL135" s="112">
        <f>SUMIF($E$4:$E$127,"410",$CL$4:$CL$127)</f>
        <v>22932174</v>
      </c>
      <c r="CM135" s="16">
        <f t="shared" si="147"/>
        <v>0.71125183561338812</v>
      </c>
      <c r="CN135" s="19">
        <f t="shared" si="154"/>
        <v>3039703730</v>
      </c>
      <c r="CO135" s="109">
        <f>SUMIF($E$4:$E$127,"410",$CO$4:$CO$127)</f>
        <v>0</v>
      </c>
      <c r="CP135" s="109">
        <f>SUMIF($E$4:$E$127,"410",$CP$4:$CP$127)</f>
        <v>0</v>
      </c>
      <c r="CQ135" s="109">
        <f>SUMIF($E$4:$E$127,"410",$CQ$4:$CQ$127)</f>
        <v>743243024</v>
      </c>
      <c r="CR135" s="109">
        <f>SUMIF($E$4:$E$127,"410",$CR$4:$CR$127)</f>
        <v>0</v>
      </c>
      <c r="CS135" s="109">
        <f>SUMIF($E$4:$E$127,"410",$CS$4:$CS$127)</f>
        <v>-832272</v>
      </c>
      <c r="CT135" s="109">
        <f>SUMIF($E$4:$E$127,"410",$CT$4:$CT$127)</f>
        <v>74368590</v>
      </c>
      <c r="CU135" s="109">
        <f>SUMIF($E$4:$E$127,"410",$CU$4:$CU$127)</f>
        <v>0</v>
      </c>
      <c r="CV135" s="113">
        <f>SUMIF($E$4:$E$127,"410",$CV$4:$CV$127)</f>
        <v>0</v>
      </c>
      <c r="CW135" s="113">
        <f>SUMIF($E$4:$E$127,"410",$CW$4:$CW$127)</f>
        <v>0</v>
      </c>
      <c r="CX135" s="113">
        <f>SUMIF($E$4:$E$127,"410",$CX$4:$CX$127)</f>
        <v>0</v>
      </c>
      <c r="CY135" s="113">
        <f>SUMIF($E$4:$E$127,"410",$CY$4:$CY$127)</f>
        <v>0</v>
      </c>
      <c r="CZ135" s="113">
        <f>SUMIF($E$4:$E$127,"410",$CZ$4:$CZ$127)</f>
        <v>1017835762</v>
      </c>
      <c r="DA135" s="113">
        <f>SUMIF($E$4:$E$127,"410",$DA$4:$DA$127)</f>
        <v>241415088</v>
      </c>
      <c r="DB135" s="113">
        <f>SUMIF($E$4:$E$127,"410",$DB$4:$DB$127)</f>
        <v>0</v>
      </c>
      <c r="DC135" s="113">
        <f>SUMIF($E$4:$E$127,"410",$DC$4:$DC$127)</f>
        <v>692863876</v>
      </c>
      <c r="DD135" s="113">
        <f>SUMIF($E$4:$E$127,"410",$DD$4:$DD$127)</f>
        <v>0</v>
      </c>
      <c r="DE135" s="113">
        <f>SUMIF($E$4:$E$127,"410",$DE$4:$DE$127)</f>
        <v>0</v>
      </c>
      <c r="DF135" s="113">
        <f>SUMIF($E$4:$E$127,"410",$DF$4:$DF$127)</f>
        <v>204741836</v>
      </c>
      <c r="DG135" s="113">
        <f>SUMIF($E$4:$E$127,"410",$DG$4:$DG$127)</f>
        <v>66067826</v>
      </c>
    </row>
    <row r="136" spans="3:111" ht="14.25" customHeight="1" x14ac:dyDescent="0.25">
      <c r="C136" s="115"/>
      <c r="D136" s="104" t="s">
        <v>353</v>
      </c>
      <c r="E136" s="97">
        <v>510</v>
      </c>
      <c r="F136" s="105"/>
      <c r="G136" s="106">
        <f>SUMIF($E$4:$E$127,"510",$G$4:$G$127)</f>
        <v>938377351</v>
      </c>
      <c r="H136" s="106">
        <f>SUMIF($E$4:$E$127,"510",$H$4:$H$127)</f>
        <v>0</v>
      </c>
      <c r="I136" s="107">
        <f>SUMIF($E$4:$E$127,"510",$I$4:$I$127)</f>
        <v>0</v>
      </c>
      <c r="J136" s="107">
        <f>SUMIF($E$4:$E$128,"510",$J$4:$J$128)</f>
        <v>29000000</v>
      </c>
      <c r="K136" s="106">
        <f>SUMIF($E$4:$E$127,"510",$K$4:$K$127)</f>
        <v>0</v>
      </c>
      <c r="L136" s="105">
        <f>SUMIF($E$4:$E$127,"510",$L$4:$L$127)</f>
        <v>762568554</v>
      </c>
      <c r="M136" s="105">
        <f>SUMIF($E$4:$E$127,"510",$M$4:$M$127)</f>
        <v>14004396</v>
      </c>
      <c r="N136" s="105">
        <f>SUMIF($E$4:$E$127,"510",$N$4:$N$127)</f>
        <v>0</v>
      </c>
      <c r="O136" s="105">
        <f>SUMIF($E$4:$E$127,"510",$O$4:$O$127)</f>
        <v>0</v>
      </c>
      <c r="P136" s="105">
        <f>SUMIF($E$4:$E$127,"510",$P$4:$P$127)</f>
        <v>0</v>
      </c>
      <c r="Q136" s="105">
        <f>SUMIF($E$4:$E$127,"510",$Q$4:$Q$127)</f>
        <v>0</v>
      </c>
      <c r="R136" s="105">
        <f>SUMIF($E$4:$E$127,"510",$R$4:$R$127)</f>
        <v>0</v>
      </c>
      <c r="S136" s="105">
        <f>SUMIF($E$4:$E$127,"510",$S$4:$S$127)</f>
        <v>0</v>
      </c>
      <c r="T136" s="105">
        <f>SUMIF($E$4:$E$127,"510",$T$4:$T$127)</f>
        <v>40431446</v>
      </c>
      <c r="U136" s="105">
        <f>SUMIF($E$4:$E$127,"510",$U$4:$U$127)</f>
        <v>1796640</v>
      </c>
      <c r="V136" s="105">
        <f>SUMIF($E$4:$E$127,"510",$V$4:$V$127)</f>
        <v>0</v>
      </c>
      <c r="W136" s="105">
        <f>SUMIF($E$4:$E$119,"510",$W$4:$W$119)</f>
        <v>0</v>
      </c>
      <c r="X136" s="105">
        <f>SUMIF($E$4:$E$127,"510",$X$4:$X$127)</f>
        <v>0</v>
      </c>
      <c r="Y136" s="105">
        <f>SUMIF($E$4:$E$127,"510",$Y$4:$Y$127)</f>
        <v>0</v>
      </c>
      <c r="Z136" s="105">
        <f>SUMIF($E$4:$E$127,"510",$Z$4:$Z$127)</f>
        <v>90576315</v>
      </c>
      <c r="AB136" s="108">
        <f t="shared" si="148"/>
        <v>0.70323422160260562</v>
      </c>
      <c r="AC136" s="19">
        <f t="shared" si="149"/>
        <v>659899066</v>
      </c>
      <c r="AD136" s="106">
        <f>SUMIF($E$4:$E$127,"510",$AD$4:$AD$127)</f>
        <v>0</v>
      </c>
      <c r="AE136" s="106">
        <f>SUMIF($E$4:$E$127,"510",$AE$4:$AE$127)</f>
        <v>0</v>
      </c>
      <c r="AF136" s="106">
        <f>SUMIF($E$4:$E$127,"510",$AF$4:$AF$127)</f>
        <v>0</v>
      </c>
      <c r="AG136" s="106">
        <f>SUMIF($E$4:$E$127,"510",$AG$4:$AG$127)</f>
        <v>0</v>
      </c>
      <c r="AH136" s="106">
        <f>SUMIF($E$4:$E$127,"510",$AH$4:$AH$127)</f>
        <v>575467149</v>
      </c>
      <c r="AI136" s="106">
        <f>SUMIF($E$4:$E$127,"510",$AI$4:$AI$127)</f>
        <v>14004396</v>
      </c>
      <c r="AJ136" s="106">
        <f>SUMIF($E$4:$E$127,"510",$AJ$4:$AJ$127)</f>
        <v>0</v>
      </c>
      <c r="AK136" s="106">
        <f>SUMIF($E$4:$E$127,"510",$AK$4:$AK$127)</f>
        <v>0</v>
      </c>
      <c r="AL136" s="106">
        <f>SUMIF($E$4:$E$127,"510",$AL$4:$AL$127)</f>
        <v>0</v>
      </c>
      <c r="AM136" s="106">
        <f>SUMIF($E$4:$E$119,"510",$AM$4:$AM$119)</f>
        <v>0</v>
      </c>
      <c r="AN136" s="106">
        <f>SUMIF($E$4:$E$127,"510",$AN$4:$AN$127)</f>
        <v>0</v>
      </c>
      <c r="AO136" s="106">
        <f>SUMIF($E$4:$E$127,"510",$AO$4:$AO$127)</f>
        <v>0</v>
      </c>
      <c r="AP136" s="106">
        <f>SUMIF($E$4:$E$127,"510",$AP$4:$AP$127)</f>
        <v>21089999</v>
      </c>
      <c r="AQ136" s="106">
        <f>SUMIF($E$4:$E$127,"510",$AQ$4:$AQ$127)</f>
        <v>1796640</v>
      </c>
      <c r="AR136" s="106">
        <f>SUMIF($E$4:$E$127,"510",$AR$4:$AR$127)</f>
        <v>0</v>
      </c>
      <c r="AS136" s="106">
        <f>SUMIF($E$4:$E$127,"510",$AS$4:$AS$127)</f>
        <v>0</v>
      </c>
      <c r="AT136" s="106">
        <f>SUMIF($E$4:$E$127,"510",$AT$4:$AT$127)</f>
        <v>0</v>
      </c>
      <c r="AU136" s="106">
        <f>SUMIF($E$4:$E$127," 510",$AU$4:$AU$127)</f>
        <v>0</v>
      </c>
      <c r="AV136" s="106">
        <f>SUMIF($E$4:$E$127,"510",$AV$4:$AV$127)</f>
        <v>47540882</v>
      </c>
      <c r="AW136" s="91">
        <f t="shared" si="150"/>
        <v>0.29676577839739438</v>
      </c>
      <c r="AX136" s="19">
        <f t="shared" si="153"/>
        <v>278478285</v>
      </c>
      <c r="AY136" s="109">
        <f>SUMIF($E$4:$E$127,"510",$AY$4:$AY$127)</f>
        <v>0</v>
      </c>
      <c r="AZ136" s="109">
        <f>SUMIF($E$4:$E$127,"510",$AZ$4:$AZ$127)</f>
        <v>0</v>
      </c>
      <c r="BA136" s="109">
        <f>SUMIF($E$4:$E$127,"510",$BA$4:$BA$127)</f>
        <v>29000000</v>
      </c>
      <c r="BB136" s="109">
        <f>SUMIF($E$4:$E$127,"510",$BB$4:$BB$127)</f>
        <v>0</v>
      </c>
      <c r="BC136" s="109">
        <f>SUMIF($E$4:$E$127,"510",$BC$4:$BC$127)</f>
        <v>187101405</v>
      </c>
      <c r="BD136" s="109">
        <f>SUMIF($E$4:$E$127,"510",$BD$4:$BD$127)</f>
        <v>0</v>
      </c>
      <c r="BE136" s="109">
        <f>SUMIF($E$4:$E$127,"510",$BE$4:$BE$127)</f>
        <v>0</v>
      </c>
      <c r="BF136" s="109">
        <f>SUMIF($E$4:$E$127,"510",$BF$4:$BF$127)</f>
        <v>0</v>
      </c>
      <c r="BG136" s="109">
        <f>SUMIF($E$4:$E$127,"510",$BG$4:$BG$127)</f>
        <v>0</v>
      </c>
      <c r="BH136" s="109">
        <f>SUMIF($E$4:$E$127,"510",$BH$4:$BH$127)</f>
        <v>0</v>
      </c>
      <c r="BI136" s="109">
        <f>SUMIF($E$4:$E$127,"510",$BI$4:$BI$127)</f>
        <v>0</v>
      </c>
      <c r="BJ136" s="109">
        <f>SUMIF($E$4:$E$127,"510",$BJ$4:$BJ$127)</f>
        <v>0</v>
      </c>
      <c r="BK136" s="109">
        <f>SUMIF($E$4:$E$127,"510",$BK$4:$BK$127)</f>
        <v>19341447</v>
      </c>
      <c r="BL136" s="109">
        <f>SUMIF($E$4:$E$127,"510",$BL$4:$BL$127)</f>
        <v>0</v>
      </c>
      <c r="BM136" s="109">
        <f>SUMIF($E$4:$E$127,"510",$BM$4:$BM$127)</f>
        <v>0</v>
      </c>
      <c r="BN136" s="109">
        <f>SUMIF($E$4:$E$127,"520",$BN$4:$BN$127)</f>
        <v>0</v>
      </c>
      <c r="BO136" s="109">
        <f>SUMIF($E$4:$E$127,"510",$BO$4:$BO$127)</f>
        <v>0</v>
      </c>
      <c r="BP136" s="109">
        <f>SUMIF($E$4:$E$127,"510",$BP$4:$BP$127)</f>
        <v>0</v>
      </c>
      <c r="BQ136" s="110">
        <f>SUMIF($E$4:$E$127,"510",$BQ$4:$BQ$127)</f>
        <v>43035433</v>
      </c>
      <c r="BR136" s="111">
        <f t="shared" si="151"/>
        <v>0.53498536432599808</v>
      </c>
      <c r="BS136" s="19">
        <f t="shared" si="152"/>
        <v>502018149</v>
      </c>
      <c r="BT136" s="106">
        <f>SUMIF($E$4:$E$127,"510",$BT$4:$BT$127)</f>
        <v>0</v>
      </c>
      <c r="BU136" s="106">
        <f>SUMIF($E$4:$E$127,"510",$BU$4:$BU$127)</f>
        <v>0</v>
      </c>
      <c r="BV136" s="106">
        <f>SUMIF($E$4:$E$127,"510",$BV$4:$BV$127)</f>
        <v>0</v>
      </c>
      <c r="BW136" s="106">
        <f>SUMIF($E$4:$E$127,"510",$BW$4:$BW$127)</f>
        <v>0</v>
      </c>
      <c r="BX136" s="106">
        <f>SUMIF($E$4:$E$127,"510",$BX$4:$BX$127)</f>
        <v>426768168</v>
      </c>
      <c r="BY136" s="106">
        <f>SUMIF($E$4:$E$127,"510",$BY$4:$BY$127)</f>
        <v>14004396</v>
      </c>
      <c r="BZ136" s="106">
        <f>SUMIF($E$4:$E$127,"510",$BZ$4:$BZ$127)</f>
        <v>0</v>
      </c>
      <c r="CA136" s="106">
        <f>SUMIF($E$4:$E$127,"510",$CA$4:$CA$127)</f>
        <v>0</v>
      </c>
      <c r="CB136" s="106">
        <f>SUMIF($E$4:$E$127,"510",$CB$4:$CB$127)</f>
        <v>0</v>
      </c>
      <c r="CC136" s="106">
        <f>SUMIF($E$4:$E$127,"510",$CC$4:$CC$127)</f>
        <v>0</v>
      </c>
      <c r="CD136" s="106">
        <f>SUMIF($E$4:$E$127,"510",$CD$4:$CD$127)</f>
        <v>0</v>
      </c>
      <c r="CE136" s="106">
        <f>SUMIF($E$4:$E$127,"510",$CE$4:$CE$127)</f>
        <v>0</v>
      </c>
      <c r="CF136" s="106">
        <f>SUMIF($E$4:$E$127,"510",$CF$4:$CF$127)</f>
        <v>21079467</v>
      </c>
      <c r="CG136" s="106">
        <f>SUMIF($E$4:$E$127,"510",$CG$4:$CG$127)</f>
        <v>1796640</v>
      </c>
      <c r="CH136" s="106">
        <f>SUMIF($E$4:$E$127,"510",$CH$4:$CH$127)</f>
        <v>0</v>
      </c>
      <c r="CI136" s="106">
        <f>SUMIF($E$4:$E$127,"510",$CI$4:$CI$127)</f>
        <v>0</v>
      </c>
      <c r="CJ136" s="106">
        <f>SUMIF($E$4:$E$127,"510",$CJ$4:$CJ$127)</f>
        <v>0</v>
      </c>
      <c r="CK136" s="106">
        <f>SUMIF($E$4:$E$127,"510",$CK$4:$CK$127)</f>
        <v>0</v>
      </c>
      <c r="CL136" s="112">
        <f>SUMIF($E$4:$E$127,"510",$CL$4:$CL$127)</f>
        <v>38369478</v>
      </c>
      <c r="CM136" s="16">
        <f t="shared" si="147"/>
        <v>0.46501463567400192</v>
      </c>
      <c r="CN136" s="19">
        <f t="shared" si="154"/>
        <v>436359202</v>
      </c>
      <c r="CO136" s="109">
        <f>SUMIF($E$4:$E$127,"510",$CO$4:$CO$127)</f>
        <v>0</v>
      </c>
      <c r="CP136" s="109">
        <f>SUMIF($E$4:$E$127,"510",$CP$4:$CP$127)</f>
        <v>0</v>
      </c>
      <c r="CQ136" s="109">
        <f>SUMIF($E$4:$E$127,"510",$CQ$4:$CQ$127)</f>
        <v>29000000</v>
      </c>
      <c r="CR136" s="109">
        <f>SUMIF($E$4:$E$127,"510",$CR$4:$CR$127)</f>
        <v>0</v>
      </c>
      <c r="CS136" s="109">
        <f>SUMIF($E$4:$E$127,"510",$CS$4:$CS$127)</f>
        <v>335800386</v>
      </c>
      <c r="CT136" s="109">
        <f>SUMIF($E$4:$E$127,"510",$CT$4:$CT$127)</f>
        <v>0</v>
      </c>
      <c r="CU136" s="109">
        <f>SUMIF($E$4:$E$127,"510",$CU$4:$CU$127)</f>
        <v>0</v>
      </c>
      <c r="CV136" s="113">
        <f>SUMIF($E$4:$E$127,"510",$CV$4:$CV$127)</f>
        <v>0</v>
      </c>
      <c r="CW136" s="113">
        <f>SUMIF($E$4:$E$127,"510",$CW$4:$CW$127)</f>
        <v>0</v>
      </c>
      <c r="CX136" s="113">
        <f>SUMIF($E$4:$E$127,"510",$CX$4:$CX$127)</f>
        <v>0</v>
      </c>
      <c r="CY136" s="113">
        <f>SUMIF($E$4:$E$127,"510",$CY$4:$CY$127)</f>
        <v>0</v>
      </c>
      <c r="CZ136" s="113">
        <f>SUMIF($E$4:$E$127,"510",$CZ$4:$CZ$127)</f>
        <v>0</v>
      </c>
      <c r="DA136" s="113">
        <f>SUMIF($E$4:$E$127,"510",$DA$4:$DA$127)</f>
        <v>19351979</v>
      </c>
      <c r="DB136" s="113">
        <f>SUMIF($E$4:$E$127,"510",$DB$4:$DB$127)</f>
        <v>0</v>
      </c>
      <c r="DC136" s="113">
        <f>SUMIF($E$4:$E$127,"510",$DC$4:$DC$127)</f>
        <v>0</v>
      </c>
      <c r="DD136" s="113">
        <f>SUMIF($E$4:$E$127,"510",$DD$4:$DD$127)</f>
        <v>0</v>
      </c>
      <c r="DE136" s="113">
        <f>SUMIF($E$4:$E$127,"510",$DE$4:$DE$127)</f>
        <v>0</v>
      </c>
      <c r="DF136" s="113">
        <f>SUMIF($E$4:$E$127,"510",$DF$4:$DF$127)</f>
        <v>0</v>
      </c>
      <c r="DG136" s="113">
        <f>SUMIF($E$4:$E$127,"510",$DG$4:$DG$127)</f>
        <v>52206837</v>
      </c>
    </row>
    <row r="137" spans="3:111" x14ac:dyDescent="0.25">
      <c r="C137" s="115"/>
      <c r="D137" s="104" t="s">
        <v>354</v>
      </c>
      <c r="E137" s="97">
        <v>520</v>
      </c>
      <c r="F137" s="105"/>
      <c r="G137" s="106">
        <f>SUMIF($E$4:$E$127,"520",$G$4:$G$127)</f>
        <v>1520328066</v>
      </c>
      <c r="H137" s="106">
        <f>SUMIF($E$4:$E$127,"520",$H$4:$H$127)</f>
        <v>0</v>
      </c>
      <c r="I137" s="107">
        <f>SUMIF($E$4:$E$127,"520",$I$4:$I$127)</f>
        <v>0</v>
      </c>
      <c r="J137" s="107">
        <f>SUMIF($E$4:$E$127,"520",$J$4:$J$127)</f>
        <v>0</v>
      </c>
      <c r="K137" s="106">
        <f>SUMIF($E$4:$E$127,"520",$K$4:$K$127)</f>
        <v>0</v>
      </c>
      <c r="L137" s="105">
        <f>SUMIF($E$4:$E$127,"520",$L$4:$L$127)</f>
        <v>520000000</v>
      </c>
      <c r="M137" s="105">
        <f>SUMIF($E$4:$E$127,"520",$M$4:$M$127)</f>
        <v>50000000</v>
      </c>
      <c r="N137" s="105">
        <f>SUMIF($E$4:$E$127,"520",$N$4:$N$127)</f>
        <v>0</v>
      </c>
      <c r="O137" s="105">
        <f>SUMIF($E$4:$E$127,"520",$O$4:$O$127)</f>
        <v>0</v>
      </c>
      <c r="P137" s="105">
        <f>SUMIF($E$4:$E$127,"520",$P$4:$P$127)</f>
        <v>0</v>
      </c>
      <c r="Q137" s="105">
        <f>SUMIF($E$4:$E$127,"520",$Q$4:$Q$127)</f>
        <v>0</v>
      </c>
      <c r="R137" s="105">
        <f>SUMIF($E$4:$E$127,"520",$R$4:$R$127)</f>
        <v>0</v>
      </c>
      <c r="S137" s="105">
        <f>SUMIF($E$4:$E$127,"520",$S$4:$S$127)</f>
        <v>200000000</v>
      </c>
      <c r="T137" s="105">
        <f>SUMIF($E$4:$E$127,"520",$T$4:$T$127)</f>
        <v>333901442</v>
      </c>
      <c r="U137" s="105">
        <f>SUMIF($E$4:$E$127,"520",$U$4:$U$127)</f>
        <v>0</v>
      </c>
      <c r="V137" s="105">
        <f>SUMIF($E$4:$E$127,"520",$V$4:$V$127)</f>
        <v>0</v>
      </c>
      <c r="W137" s="105">
        <f>SUMIF($E$4:$E$119,"520",$W$4:$W$119)</f>
        <v>0</v>
      </c>
      <c r="X137" s="105">
        <f>SUMIF($E$4:$E$127,"520",$X$4:$X$127)</f>
        <v>0</v>
      </c>
      <c r="Y137" s="105">
        <f>SUMIF($E$4:$E$127,"520",$Y$4:$Y$127)</f>
        <v>0</v>
      </c>
      <c r="Z137" s="105">
        <f>SUMIF($E$4:$E$127,"520",$Z$4:$Z$127)</f>
        <v>416426624</v>
      </c>
      <c r="AB137" s="108">
        <f t="shared" si="148"/>
        <v>0.55094749464422499</v>
      </c>
      <c r="AC137" s="19">
        <f t="shared" si="149"/>
        <v>837620939</v>
      </c>
      <c r="AD137" s="106">
        <f>SUMIF($E$4:$E$127,"520",$AD$4:$AD$127)</f>
        <v>0</v>
      </c>
      <c r="AE137" s="106">
        <f>SUMIF($E$4:$E$127,"520",$AE$4:$AE$127)</f>
        <v>0</v>
      </c>
      <c r="AF137" s="106">
        <f>SUMIF($E$4:$E$127,"520",$AF$4:$AF$127)</f>
        <v>0</v>
      </c>
      <c r="AG137" s="106">
        <f>SUMIF($E$4:$E$127,"520",$AG$4:$AG$127)</f>
        <v>0</v>
      </c>
      <c r="AH137" s="106">
        <f>SUMIF($E$4:$E$127,"520",$AH$4:$AH$127)</f>
        <v>173605904</v>
      </c>
      <c r="AI137" s="106">
        <f>SUMIF($E$4:$E$127,"520",$AI$4:$AI$127)</f>
        <v>16489194</v>
      </c>
      <c r="AJ137" s="106">
        <f>SUMIF($E$4:$E$127,"520",$AJ$4:$AJ$127)</f>
        <v>0</v>
      </c>
      <c r="AK137" s="106">
        <f>SUMIF($E$4:$E$127,"520",$AK$4:$AK$127)</f>
        <v>0</v>
      </c>
      <c r="AL137" s="106">
        <f>SUMIF($E$4:$E$127,"520",$AL$4:$AL$127)</f>
        <v>0</v>
      </c>
      <c r="AM137" s="106">
        <f>SUMIF($E$4:$E$119,"520",$AM$4:$AM$119)</f>
        <v>0</v>
      </c>
      <c r="AN137" s="106">
        <f>SUMIF($E$4:$E$127,"520",$AN$4:$AN$127)</f>
        <v>0</v>
      </c>
      <c r="AO137" s="106">
        <f>SUMIF($E$4:$E$127,"520",$AO$4:$AO$127)</f>
        <v>140671255</v>
      </c>
      <c r="AP137" s="106">
        <f>SUMIF($E$4:$E$127,"520",$AP$4:$AP$127)</f>
        <v>278304124</v>
      </c>
      <c r="AQ137" s="106">
        <f>SUMIF($E$4:$E$127,"520",$AQ$4:$AQ$127)</f>
        <v>0</v>
      </c>
      <c r="AR137" s="106">
        <f>SUMIF($E$4:$E$127,"520",$AR$4:$AR$127)</f>
        <v>0</v>
      </c>
      <c r="AS137" s="106">
        <f>SUMIF($E$4:$E$127,"520",$AS$4:$AS$127)</f>
        <v>0</v>
      </c>
      <c r="AT137" s="106">
        <f>SUMIF($E$4:$E$127,"520",$AT$4:$AT$127)</f>
        <v>0</v>
      </c>
      <c r="AU137" s="106">
        <f>SUMIF($E$4:$E$127,"520",$AU$4:$AU$127)</f>
        <v>0</v>
      </c>
      <c r="AV137" s="106">
        <f>SUMIF($E$4:$E$127,"520",$AV$4:$AV$127)</f>
        <v>228550462</v>
      </c>
      <c r="AW137" s="91">
        <f t="shared" si="150"/>
        <v>0.44905250535577501</v>
      </c>
      <c r="AX137" s="19">
        <f t="shared" si="153"/>
        <v>682707127</v>
      </c>
      <c r="AY137" s="109">
        <f>SUMIF($E$4:$E$127,"520",$AY$4:$AY$127)</f>
        <v>0</v>
      </c>
      <c r="AZ137" s="109">
        <f>SUMIF($E$4:$E$127,"520",$AZ$4:$AZ$127)</f>
        <v>0</v>
      </c>
      <c r="BA137" s="109">
        <f>SUMIF($E$4:$E$127,"520",$BA$4:$BA$127)</f>
        <v>0</v>
      </c>
      <c r="BB137" s="109">
        <f>SUMIF($E$4:$E$127,"520",$BB$4:$BB$127)</f>
        <v>0</v>
      </c>
      <c r="BC137" s="109">
        <f>SUMIF($E$4:$E$127,"520",$BC$4:$BC$127)</f>
        <v>346394096</v>
      </c>
      <c r="BD137" s="109">
        <f>SUMIF($E$4:$E$127,"520",$BD$4:$BD$127)</f>
        <v>33510806</v>
      </c>
      <c r="BE137" s="109">
        <f>SUMIF($E$4:$E$127,"520",$BE$4:$BE$127)</f>
        <v>0</v>
      </c>
      <c r="BF137" s="109">
        <f>SUMIF($E$4:$E$127,"520",$BF$4:$BF$127)</f>
        <v>0</v>
      </c>
      <c r="BG137" s="109">
        <f>SUMIF($E$4:$E$127,"520",$BG$4:$BG$127)</f>
        <v>0</v>
      </c>
      <c r="BH137" s="109">
        <f>SUMIF($E$4:$E$127,"520",$BH$4:$BH$127)</f>
        <v>0</v>
      </c>
      <c r="BI137" s="109">
        <f>SUMIF($E$4:$E$127,"520",$BI$4:$BI$127)</f>
        <v>0</v>
      </c>
      <c r="BJ137" s="109">
        <f>SUMIF($E$4:$E$127,"520",$BJ$4:$BJ$127)</f>
        <v>59328745</v>
      </c>
      <c r="BK137" s="109">
        <f>SUMIF($E$4:$E$127,"520",$BK$4:$BK$127)</f>
        <v>55597318</v>
      </c>
      <c r="BL137" s="109">
        <f>SUMIF($E$4:$E$127,"520",$BL$4:$BL$127)</f>
        <v>0</v>
      </c>
      <c r="BM137" s="109">
        <f>SUMIF($E$4:$E$127,"520",$BM$4:$BM$127)</f>
        <v>0</v>
      </c>
      <c r="BN137" s="109">
        <f>SUMIF($E$4:$E$127,"111",$BN$4:$BN$127)</f>
        <v>0</v>
      </c>
      <c r="BO137" s="109">
        <f>SUMIF($E$4:$E$127,"520",$BO$4:$BO$127)</f>
        <v>0</v>
      </c>
      <c r="BP137" s="109">
        <f>SUMIF($E$4:$E$127,"520",$BP$4:$BP$127)</f>
        <v>0</v>
      </c>
      <c r="BQ137" s="110">
        <f>SUMIF($E$4:$E$127,"520",$BQ$4:$BQ$127)</f>
        <v>187876162</v>
      </c>
      <c r="BR137" s="111">
        <f t="shared" si="151"/>
        <v>0.41539525653932119</v>
      </c>
      <c r="BS137" s="19">
        <f t="shared" si="152"/>
        <v>631537067</v>
      </c>
      <c r="BT137" s="106">
        <f>SUMIF($E$4:$E$127,"520",$BT$4:$BT$127)</f>
        <v>0</v>
      </c>
      <c r="BU137" s="106">
        <f>SUMIF($E$4:$E$127,"520",$BU$4:$BU$127)</f>
        <v>0</v>
      </c>
      <c r="BV137" s="106">
        <f>SUMIF($E$4:$E$127,"520",$BV$4:$BV$127)</f>
        <v>0</v>
      </c>
      <c r="BW137" s="106">
        <f>SUMIF($E$4:$E$127,"520",$BW$4:$BW$127)</f>
        <v>0</v>
      </c>
      <c r="BX137" s="106">
        <f>SUMIF($E$4:$E$127,"520",$BX$4:$BX$127)</f>
        <v>145044592</v>
      </c>
      <c r="BY137" s="106">
        <f>SUMIF($E$4:$E$127,"520",$BY$4:$BY$127)</f>
        <v>13989194</v>
      </c>
      <c r="BZ137" s="106">
        <f>SUMIF($E$4:$E$127,"520",$BZ$4:$BZ$127)</f>
        <v>0</v>
      </c>
      <c r="CA137" s="106">
        <f>SUMIF($E$4:$E$127,"520",$CA$4:$CA$127)</f>
        <v>0</v>
      </c>
      <c r="CB137" s="106">
        <f>SUMIF($E$4:$E$127,"520",$CB$4:$CB$127)</f>
        <v>0</v>
      </c>
      <c r="CC137" s="106">
        <f>SUMIF($E$4:$E$127,"520",$CC$4:$CC$127)</f>
        <v>0</v>
      </c>
      <c r="CD137" s="106">
        <f>SUMIF($E$4:$E$127,"520",$CD$4:$CD$127)</f>
        <v>0</v>
      </c>
      <c r="CE137" s="106">
        <f>SUMIF($E$4:$E$127,"520",$CE$4:$CE$127)</f>
        <v>124612304</v>
      </c>
      <c r="CF137" s="106">
        <f>SUMIF($E$4:$E$127,"520",$CF$4:$CF$127)</f>
        <v>129607959</v>
      </c>
      <c r="CG137" s="106">
        <f>SUMIF($E$4:$E$127,"520",$CG$4:$CG$127)</f>
        <v>0</v>
      </c>
      <c r="CH137" s="106">
        <f>SUMIF($E$4:$E$127,"520",$CH$4:$CH$127)</f>
        <v>0</v>
      </c>
      <c r="CI137" s="106">
        <f>SUMIF($E$4:$E$127,"520",$CI$4:$CI$127)</f>
        <v>0</v>
      </c>
      <c r="CJ137" s="106">
        <f>SUMIF($E$4:$E$127,"520",$CJ$4:$CJ$127)</f>
        <v>0</v>
      </c>
      <c r="CK137" s="106">
        <f>SUMIF($E$4:$E$127,"520",$CK$4:$CK$127)</f>
        <v>0</v>
      </c>
      <c r="CL137" s="112">
        <f>SUMIF($E$4:$E$127,"520",$CL$4:$CL$127)</f>
        <v>218283018</v>
      </c>
      <c r="CM137" s="16">
        <f t="shared" si="147"/>
        <v>0.58460474346067881</v>
      </c>
      <c r="CN137" s="19">
        <f t="shared" si="154"/>
        <v>888790999</v>
      </c>
      <c r="CO137" s="109">
        <f>SUMIF($E$4:$E$127,"520",$CO$4:$CO$127)</f>
        <v>0</v>
      </c>
      <c r="CP137" s="109">
        <f>SUMIF($E$4:$E$127,"520",$CP$4:$CP$127)</f>
        <v>0</v>
      </c>
      <c r="CQ137" s="109">
        <f>SUMIF($E$4:$E$127,"520",$CQ$4:$CQ$127)</f>
        <v>0</v>
      </c>
      <c r="CR137" s="109">
        <f>SUMIF($E$4:$E$127,"520",$CR$4:$CR$127)</f>
        <v>0</v>
      </c>
      <c r="CS137" s="109">
        <f>SUMIF($E$4:$E$127,"520",$CS$4:$CS$127)</f>
        <v>374955408</v>
      </c>
      <c r="CT137" s="109">
        <f>SUMIF($E$4:$E$127,"520",$CT$4:$CT$127)</f>
        <v>36010806</v>
      </c>
      <c r="CU137" s="109">
        <f>SUMIF($E$4:$E$127,"520",$CU$4:$CU$127)</f>
        <v>0</v>
      </c>
      <c r="CV137" s="113">
        <f>SUMIF($E$4:$E$127,"520",$CV$4:$CV$127)</f>
        <v>0</v>
      </c>
      <c r="CW137" s="113">
        <f>SUMIF($E$4:$E$127,"520",$CW$4:$CW$127)</f>
        <v>0</v>
      </c>
      <c r="CX137" s="113">
        <f>SUMIF($E$4:$E$127,"520",$CX$4:$CX$127)</f>
        <v>0</v>
      </c>
      <c r="CY137" s="113">
        <f>SUMIF($E$4:$E$127,"520",$CY$4:$CY$127)</f>
        <v>0</v>
      </c>
      <c r="CZ137" s="113">
        <f>SUMIF($E$4:$E$127,"520",$CZ$4:$CZ$127)</f>
        <v>75387696</v>
      </c>
      <c r="DA137" s="113">
        <f>SUMIF($E$4:$E$127,"520",$DA$4:$DA$127)</f>
        <v>204293483</v>
      </c>
      <c r="DB137" s="113">
        <f>SUMIF($E$4:$E$127,"520",$DB$4:$DB$127)</f>
        <v>0</v>
      </c>
      <c r="DC137" s="113">
        <f>SUMIF($E$4:$E$127,"520",$DC$4:$DC$127)</f>
        <v>0</v>
      </c>
      <c r="DD137" s="113">
        <f>SUMIF($E$4:$E$127,"520",$DD$4:$DD$127)</f>
        <v>0</v>
      </c>
      <c r="DE137" s="113">
        <f>SUMIF($E$4:$E$127,"520",$DE$4:$DE$127)</f>
        <v>0</v>
      </c>
      <c r="DF137" s="113">
        <f>SUMIF($E$4:$E$127,"520",$DF$4:$DF$127)</f>
        <v>0</v>
      </c>
      <c r="DG137" s="113">
        <f>SUMIF($E$4:$E$127,"520",$DG$4:$DG$127)</f>
        <v>198143606</v>
      </c>
    </row>
    <row r="138" spans="3:111" ht="25.5" x14ac:dyDescent="0.25">
      <c r="C138" s="115"/>
      <c r="D138" s="104" t="s">
        <v>355</v>
      </c>
      <c r="E138" s="97" t="s">
        <v>327</v>
      </c>
      <c r="F138" s="105"/>
      <c r="G138" s="106">
        <f>SUMIF($E$4:$E$127,"520-2",$G$4:$G$127)</f>
        <v>3185000000</v>
      </c>
      <c r="H138" s="106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5">
        <f>SUMIF($E$4:$E$127,"520-2",$U$4:$U$127)</f>
        <v>485000000</v>
      </c>
      <c r="V138" s="107"/>
      <c r="W138" s="107"/>
      <c r="X138" s="105">
        <f>SUMIF($E$4:$E$127,"520-2",$X$4:$X$127)</f>
        <v>2700000000</v>
      </c>
      <c r="Y138" s="107"/>
      <c r="Z138" s="105">
        <f>SUMIF($E$4:$E$127,"520-2",$Z$4:$Z$127)</f>
        <v>0</v>
      </c>
      <c r="AB138" s="108">
        <f t="shared" si="148"/>
        <v>0.84772370486656201</v>
      </c>
      <c r="AC138" s="19">
        <f t="shared" si="149"/>
        <v>2700000000</v>
      </c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>
        <f>SUMIF($E$4:$E$127,"520-2",$AQ$4:$AQ$127)</f>
        <v>0</v>
      </c>
      <c r="AR138" s="106"/>
      <c r="AS138" s="106"/>
      <c r="AT138" s="106">
        <f>SUMIF($E$4:$E$127,"520-2",$AT$4:$AT$127)</f>
        <v>2700000000</v>
      </c>
      <c r="AU138" s="106"/>
      <c r="AV138" s="106"/>
      <c r="AW138" s="91">
        <f t="shared" si="150"/>
        <v>0.15227629513343799</v>
      </c>
      <c r="AX138" s="19">
        <f>SUM(AY138:BQ138)</f>
        <v>485000000</v>
      </c>
      <c r="AY138" s="109"/>
      <c r="AZ138" s="109"/>
      <c r="BA138" s="109"/>
      <c r="BB138" s="109"/>
      <c r="BC138" s="109"/>
      <c r="BD138" s="109"/>
      <c r="BE138" s="109"/>
      <c r="BF138" s="109"/>
      <c r="BG138" s="109"/>
      <c r="BH138" s="109"/>
      <c r="BI138" s="109"/>
      <c r="BJ138" s="109"/>
      <c r="BK138" s="109"/>
      <c r="BL138" s="109">
        <f>SUMIF($E$4:$E$127,"520-2",$BL$4:$BL$127)</f>
        <v>485000000</v>
      </c>
      <c r="BM138" s="109"/>
      <c r="BN138" s="109"/>
      <c r="BO138" s="109">
        <f>SUMIF($E$4:$E$127,"520-2",$BO$4:$BO$127)</f>
        <v>0</v>
      </c>
      <c r="BP138" s="109"/>
      <c r="BQ138" s="110"/>
      <c r="BR138" s="111">
        <f t="shared" si="151"/>
        <v>0</v>
      </c>
      <c r="BS138" s="19">
        <f>SUM(BU138:CL138)</f>
        <v>0</v>
      </c>
      <c r="BT138" s="112"/>
      <c r="BU138" s="112"/>
      <c r="BV138" s="112"/>
      <c r="BW138" s="112"/>
      <c r="BX138" s="106"/>
      <c r="BY138" s="106"/>
      <c r="BZ138" s="106"/>
      <c r="CA138" s="106"/>
      <c r="CB138" s="106"/>
      <c r="CC138" s="106"/>
      <c r="CD138" s="106"/>
      <c r="CE138" s="106"/>
      <c r="CF138" s="106"/>
      <c r="CG138" s="106"/>
      <c r="CH138" s="106"/>
      <c r="CI138" s="106"/>
      <c r="CJ138" s="106">
        <f>SUMIF($E$4:$E$127,"520-2",$CJ$4:$CJ$127)</f>
        <v>0</v>
      </c>
      <c r="CK138" s="106"/>
      <c r="CL138" s="112"/>
      <c r="CM138" s="16">
        <f t="shared" si="147"/>
        <v>1</v>
      </c>
      <c r="CN138" s="19">
        <f t="shared" si="154"/>
        <v>3185000000</v>
      </c>
      <c r="CO138" s="110"/>
      <c r="CP138" s="110"/>
      <c r="CQ138" s="110"/>
      <c r="CR138" s="110"/>
      <c r="CS138" s="109"/>
      <c r="CT138" s="109"/>
      <c r="CU138" s="109"/>
      <c r="CV138" s="113"/>
      <c r="CW138" s="113"/>
      <c r="CX138" s="113"/>
      <c r="CY138" s="113"/>
      <c r="CZ138" s="113"/>
      <c r="DA138" s="113"/>
      <c r="DB138" s="113">
        <f>SUMIF($E$4:$E$127,"520-2",$DB$4:$DB$127)</f>
        <v>485000000</v>
      </c>
      <c r="DC138" s="113"/>
      <c r="DD138" s="113"/>
      <c r="DE138" s="113">
        <f>SUMIF($E$4:$E$127,"520-2",$DE$4:$DE$127)</f>
        <v>2700000000</v>
      </c>
      <c r="DF138" s="113"/>
      <c r="DG138" s="113"/>
    </row>
    <row r="139" spans="3:111" x14ac:dyDescent="0.25">
      <c r="C139" s="115"/>
      <c r="D139" s="104" t="s">
        <v>356</v>
      </c>
      <c r="E139" s="1"/>
      <c r="F139" s="116"/>
      <c r="G139" s="117">
        <f>SUM(G132:G138)</f>
        <v>19333056979</v>
      </c>
      <c r="H139" s="117">
        <f t="shared" ref="H139:Z139" si="155">SUM(H132:H138)</f>
        <v>0</v>
      </c>
      <c r="I139" s="117">
        <f t="shared" si="155"/>
        <v>0</v>
      </c>
      <c r="J139" s="117">
        <f t="shared" si="155"/>
        <v>8458835637</v>
      </c>
      <c r="K139" s="117">
        <f t="shared" si="155"/>
        <v>171003327</v>
      </c>
      <c r="L139" s="117">
        <f t="shared" si="155"/>
        <v>1899736650</v>
      </c>
      <c r="M139" s="117">
        <f t="shared" si="155"/>
        <v>138372986</v>
      </c>
      <c r="N139" s="117">
        <f t="shared" si="155"/>
        <v>54387</v>
      </c>
      <c r="O139" s="117">
        <f t="shared" si="155"/>
        <v>30665828</v>
      </c>
      <c r="P139" s="117">
        <f t="shared" si="155"/>
        <v>1940856</v>
      </c>
      <c r="Q139" s="117">
        <f t="shared" si="155"/>
        <v>3438802</v>
      </c>
      <c r="R139" s="117">
        <f t="shared" si="155"/>
        <v>345941457</v>
      </c>
      <c r="S139" s="117">
        <f t="shared" si="155"/>
        <v>1500000000</v>
      </c>
      <c r="T139" s="117">
        <f t="shared" si="155"/>
        <v>1142029623</v>
      </c>
      <c r="U139" s="117">
        <f t="shared" si="155"/>
        <v>486796640</v>
      </c>
      <c r="V139" s="117">
        <f t="shared" si="155"/>
        <v>1054833768</v>
      </c>
      <c r="W139" s="117">
        <f t="shared" si="155"/>
        <v>0</v>
      </c>
      <c r="X139" s="117">
        <f t="shared" si="155"/>
        <v>2700000000</v>
      </c>
      <c r="Y139" s="117">
        <f t="shared" si="155"/>
        <v>204741836</v>
      </c>
      <c r="Z139" s="117">
        <f t="shared" si="155"/>
        <v>1194665182</v>
      </c>
      <c r="AA139" s="118">
        <f t="shared" ref="AA139" si="156">SUM(AA132:AA137)</f>
        <v>0</v>
      </c>
      <c r="AB139" s="108">
        <f t="shared" si="148"/>
        <v>0.4323488221277848</v>
      </c>
      <c r="AC139" s="117">
        <f>SUM(AC132:AC138)</f>
        <v>8358624413</v>
      </c>
      <c r="AD139" s="117">
        <f t="shared" ref="AD139:AV139" si="157">SUM(AD132:AD138)</f>
        <v>0</v>
      </c>
      <c r="AE139" s="117">
        <f t="shared" si="157"/>
        <v>0</v>
      </c>
      <c r="AF139" s="117">
        <f t="shared" si="157"/>
        <v>1920870513</v>
      </c>
      <c r="AG139" s="117">
        <f t="shared" si="157"/>
        <v>0</v>
      </c>
      <c r="AH139" s="117">
        <f t="shared" si="157"/>
        <v>1106323494</v>
      </c>
      <c r="AI139" s="117">
        <f t="shared" si="157"/>
        <v>30493590</v>
      </c>
      <c r="AJ139" s="117">
        <f t="shared" si="157"/>
        <v>0</v>
      </c>
      <c r="AK139" s="117">
        <f t="shared" si="157"/>
        <v>0</v>
      </c>
      <c r="AL139" s="117">
        <f t="shared" si="157"/>
        <v>0</v>
      </c>
      <c r="AM139" s="117">
        <f t="shared" si="157"/>
        <v>0</v>
      </c>
      <c r="AN139" s="117">
        <f t="shared" si="157"/>
        <v>112019240</v>
      </c>
      <c r="AO139" s="117">
        <f t="shared" si="157"/>
        <v>985830375</v>
      </c>
      <c r="AP139" s="117">
        <f t="shared" si="157"/>
        <v>571395854</v>
      </c>
      <c r="AQ139" s="117">
        <f t="shared" si="157"/>
        <v>1796640</v>
      </c>
      <c r="AR139" s="117">
        <f t="shared" si="157"/>
        <v>613871189</v>
      </c>
      <c r="AS139" s="117">
        <f t="shared" si="157"/>
        <v>0</v>
      </c>
      <c r="AT139" s="117">
        <f t="shared" si="157"/>
        <v>2700000000</v>
      </c>
      <c r="AU139" s="117">
        <f t="shared" si="157"/>
        <v>0</v>
      </c>
      <c r="AV139" s="117">
        <f t="shared" si="157"/>
        <v>316023518</v>
      </c>
      <c r="AW139" s="91">
        <f t="shared" si="150"/>
        <v>0.5676511778722152</v>
      </c>
      <c r="AX139" s="119">
        <f>SUM(AX132:AX138)</f>
        <v>10974432566</v>
      </c>
      <c r="AY139" s="119">
        <f t="shared" ref="AY139:BP139" si="158">SUM(AY132:AY138)</f>
        <v>0</v>
      </c>
      <c r="AZ139" s="119">
        <f t="shared" si="158"/>
        <v>0</v>
      </c>
      <c r="BA139" s="119">
        <f t="shared" si="158"/>
        <v>6537965124</v>
      </c>
      <c r="BB139" s="119">
        <f t="shared" si="158"/>
        <v>171003327</v>
      </c>
      <c r="BC139" s="119">
        <f t="shared" si="158"/>
        <v>793413156</v>
      </c>
      <c r="BD139" s="119">
        <f t="shared" si="158"/>
        <v>107879396</v>
      </c>
      <c r="BE139" s="119">
        <f t="shared" si="158"/>
        <v>54387</v>
      </c>
      <c r="BF139" s="119">
        <f t="shared" si="158"/>
        <v>30665828</v>
      </c>
      <c r="BG139" s="119">
        <f t="shared" si="158"/>
        <v>1940856</v>
      </c>
      <c r="BH139" s="119">
        <f t="shared" si="158"/>
        <v>3438802</v>
      </c>
      <c r="BI139" s="119">
        <f t="shared" si="158"/>
        <v>233922217</v>
      </c>
      <c r="BJ139" s="119">
        <f t="shared" si="158"/>
        <v>514169625</v>
      </c>
      <c r="BK139" s="119">
        <f t="shared" si="158"/>
        <v>570633769</v>
      </c>
      <c r="BL139" s="119">
        <f t="shared" si="158"/>
        <v>485000000</v>
      </c>
      <c r="BM139" s="119">
        <f t="shared" si="158"/>
        <v>440962579</v>
      </c>
      <c r="BN139" s="119">
        <f t="shared" si="158"/>
        <v>0</v>
      </c>
      <c r="BO139" s="119">
        <f t="shared" si="158"/>
        <v>0</v>
      </c>
      <c r="BP139" s="119">
        <f t="shared" si="158"/>
        <v>204741836</v>
      </c>
      <c r="BQ139" s="119">
        <f>SUM(BQ132:BQ138)</f>
        <v>878641664</v>
      </c>
      <c r="BR139" s="111">
        <f t="shared" si="151"/>
        <v>0.1690501670041139</v>
      </c>
      <c r="BS139" s="19">
        <f>SUM(BS132:BS138)</f>
        <v>3268256511</v>
      </c>
      <c r="BT139" s="19">
        <f t="shared" ref="BT139:CK139" si="159">SUM(BT132:BT138)</f>
        <v>0</v>
      </c>
      <c r="BU139" s="19">
        <f t="shared" si="159"/>
        <v>0</v>
      </c>
      <c r="BV139" s="19">
        <f t="shared" si="159"/>
        <v>1128693833</v>
      </c>
      <c r="BW139" s="19">
        <f t="shared" si="159"/>
        <v>0</v>
      </c>
      <c r="BX139" s="19">
        <f t="shared" si="159"/>
        <v>631206868</v>
      </c>
      <c r="BY139" s="19">
        <f t="shared" si="159"/>
        <v>27993590</v>
      </c>
      <c r="BZ139" s="19">
        <f t="shared" si="159"/>
        <v>0</v>
      </c>
      <c r="CA139" s="19">
        <f t="shared" si="159"/>
        <v>0</v>
      </c>
      <c r="CB139" s="19">
        <f t="shared" si="159"/>
        <v>0</v>
      </c>
      <c r="CC139" s="19">
        <f t="shared" si="159"/>
        <v>0</v>
      </c>
      <c r="CD139" s="19">
        <f t="shared" si="159"/>
        <v>15000000</v>
      </c>
      <c r="CE139" s="19">
        <f t="shared" si="159"/>
        <v>406776542</v>
      </c>
      <c r="CF139" s="19">
        <f t="shared" si="159"/>
        <v>412253458</v>
      </c>
      <c r="CG139" s="19">
        <f t="shared" si="159"/>
        <v>1796640</v>
      </c>
      <c r="CH139" s="19">
        <f t="shared" si="159"/>
        <v>361969892</v>
      </c>
      <c r="CI139" s="19">
        <f t="shared" si="159"/>
        <v>0</v>
      </c>
      <c r="CJ139" s="19">
        <f t="shared" si="159"/>
        <v>0</v>
      </c>
      <c r="CK139" s="19">
        <f t="shared" si="159"/>
        <v>0</v>
      </c>
      <c r="CL139" s="19">
        <f>SUM(CL132:CL138)</f>
        <v>282565688</v>
      </c>
      <c r="CM139" s="16">
        <f t="shared" si="147"/>
        <v>0.8309498329958861</v>
      </c>
      <c r="CN139" s="117">
        <f ca="1">SUM(CN132:CN138)</f>
        <v>16064800468</v>
      </c>
      <c r="CO139" s="117">
        <f t="shared" ref="CO139:DG139" si="160">SUM(CO132:CO138)</f>
        <v>0</v>
      </c>
      <c r="CP139" s="117">
        <f t="shared" ca="1" si="160"/>
        <v>0</v>
      </c>
      <c r="CQ139" s="117">
        <f t="shared" si="160"/>
        <v>7330141804</v>
      </c>
      <c r="CR139" s="117">
        <f t="shared" si="160"/>
        <v>171003327</v>
      </c>
      <c r="CS139" s="117">
        <f t="shared" si="160"/>
        <v>1268529782</v>
      </c>
      <c r="CT139" s="117">
        <f t="shared" si="160"/>
        <v>110379396</v>
      </c>
      <c r="CU139" s="117">
        <f t="shared" si="160"/>
        <v>54387</v>
      </c>
      <c r="CV139" s="117">
        <f t="shared" si="160"/>
        <v>30665828</v>
      </c>
      <c r="CW139" s="117">
        <f t="shared" si="160"/>
        <v>1940856</v>
      </c>
      <c r="CX139" s="117">
        <f t="shared" si="160"/>
        <v>3438802</v>
      </c>
      <c r="CY139" s="117">
        <f t="shared" si="160"/>
        <v>330941457</v>
      </c>
      <c r="CZ139" s="117">
        <f t="shared" si="160"/>
        <v>1093223458</v>
      </c>
      <c r="DA139" s="117">
        <f t="shared" si="160"/>
        <v>729776165</v>
      </c>
      <c r="DB139" s="117">
        <f t="shared" si="160"/>
        <v>485000000</v>
      </c>
      <c r="DC139" s="117">
        <f t="shared" si="160"/>
        <v>692863876</v>
      </c>
      <c r="DD139" s="117">
        <f t="shared" si="160"/>
        <v>0</v>
      </c>
      <c r="DE139" s="117">
        <f t="shared" si="160"/>
        <v>2700000000</v>
      </c>
      <c r="DF139" s="117">
        <f t="shared" si="160"/>
        <v>204741836</v>
      </c>
      <c r="DG139" s="117">
        <f t="shared" si="160"/>
        <v>912099494</v>
      </c>
    </row>
    <row r="140" spans="3:111" x14ac:dyDescent="0.25">
      <c r="C140" s="115"/>
      <c r="D140" s="104" t="s">
        <v>247</v>
      </c>
      <c r="E140" s="120">
        <v>301</v>
      </c>
      <c r="F140" s="105"/>
      <c r="G140" s="106">
        <f>SUMIF($E$4:$E$127,"301",$G$4:$G$127)</f>
        <v>2518000000</v>
      </c>
      <c r="H140" s="106">
        <f>SUMIF($E$4:$E$127,"301",$H$4:$H$127)</f>
        <v>0</v>
      </c>
      <c r="I140" s="107">
        <f>SUMIF($E$4:$E$127,"301",$I$4:$I$127)</f>
        <v>200000000</v>
      </c>
      <c r="J140" s="107">
        <f>SUMIF($E$4:$E$127,"301",$J$4:$J$127)</f>
        <v>268168096</v>
      </c>
      <c r="K140" s="106">
        <f>SUMIF($E$4:$E$127,"301",$K$4:$K$127)</f>
        <v>0</v>
      </c>
      <c r="L140" s="105">
        <f>SUMIF($E$4:$E$127,"301",$L$4:$L$127)</f>
        <v>701280247</v>
      </c>
      <c r="M140" s="105">
        <f>SUMIF($E$4:$E$127,"301",$M$4:$M$127)</f>
        <v>0</v>
      </c>
      <c r="N140" s="105">
        <f>SUMIF($E$4:$E$127,"301",$N$4:$N$127)</f>
        <v>0</v>
      </c>
      <c r="O140" s="105">
        <f>SUMIF($E$4:$E$127,"301",$O$4:$O$127)</f>
        <v>0</v>
      </c>
      <c r="P140" s="105">
        <f>SUMIF($E$4:$E$127,"301",$P$4:$P$127)</f>
        <v>0</v>
      </c>
      <c r="Q140" s="105">
        <f>SUMIF($E$4:$E$127,"301",$Q$4:$Q$127)</f>
        <v>0</v>
      </c>
      <c r="R140" s="105">
        <f>SUMIF($E$4:$E$127,"301",$R$4:$R$127)</f>
        <v>0</v>
      </c>
      <c r="S140" s="105">
        <f>SUMIF($E$4:$E$127,"301",$S$4:$S$127)</f>
        <v>0</v>
      </c>
      <c r="T140" s="105">
        <f>SUMIF($E$4:$E$127,"301",$T$4:$T$127)</f>
        <v>0</v>
      </c>
      <c r="U140" s="105">
        <f>SUMIF($E$4:$E$127,"301",$U$4:$U$127)</f>
        <v>0</v>
      </c>
      <c r="V140" s="105">
        <f>SUMIF($E$4:$E$127,"301",$V$4:$V$127)</f>
        <v>50000000</v>
      </c>
      <c r="W140" s="105">
        <f>SUMIF($E$4:$E$119,"301",$W$4:$W$119)</f>
        <v>1262551657</v>
      </c>
      <c r="X140" s="105">
        <f>SUMIF($E$4:$E$119,"301",$X$4:$X$119)</f>
        <v>0</v>
      </c>
      <c r="Y140" s="105">
        <f>SUMIF($E$4:$E$127,"301",$Y$4:$Y$127)</f>
        <v>0</v>
      </c>
      <c r="Z140" s="105">
        <f>SUMIF($E$4:$E$127,"301",$Z$4:$Z$127)</f>
        <v>36000000</v>
      </c>
      <c r="AB140" s="108">
        <f t="shared" si="148"/>
        <v>0.70877926965845905</v>
      </c>
      <c r="AC140" s="19">
        <f>SUM(AE140:AV140)</f>
        <v>1784706201</v>
      </c>
      <c r="AD140" s="106">
        <f>SUMIF($E$4:$E$127,"301",$AD$4:$AD$127)</f>
        <v>0</v>
      </c>
      <c r="AE140" s="106">
        <f>SUMIF($E$4:$E$127,"301",$AE$4:$AE$127)</f>
        <v>200000000</v>
      </c>
      <c r="AF140" s="106">
        <f>SUMIF($E$4:$E$127,"301",$AF$4:$AF$127)</f>
        <v>268168096</v>
      </c>
      <c r="AG140" s="106">
        <f>SUMIF($E$4:$E$127,"301",$AG$4:$AG$127)</f>
        <v>0</v>
      </c>
      <c r="AH140" s="106">
        <f>SUMIF($E$4:$E$127,"301",$AH$4:$AH$127)</f>
        <v>701280247</v>
      </c>
      <c r="AI140" s="106">
        <f>SUMIF($E$4:$E$127,"301",$AI$4:$AI$127)</f>
        <v>0</v>
      </c>
      <c r="AJ140" s="106">
        <f>SUMIF($E$4:$E$127,"301",$AJ$4:$AJ$127)</f>
        <v>0</v>
      </c>
      <c r="AK140" s="106">
        <f>SUMIF($E$4:$E$127,"301",$AK$4:$AK$127)</f>
        <v>0</v>
      </c>
      <c r="AL140" s="106">
        <f>SUMIF($E$4:$E$127,"301",$AL$4:$AL$127)</f>
        <v>0</v>
      </c>
      <c r="AM140" s="106">
        <f>SUMIF($E$4:$E$119,"301",$AM$4:$AM$119)</f>
        <v>0</v>
      </c>
      <c r="AN140" s="106">
        <f>SUMIF($E$4:$E$127,"301",$AN$4:$AN$127)</f>
        <v>0</v>
      </c>
      <c r="AO140" s="106">
        <f>SUMIF($E$4:$E$127,"301",$AO$4:$AO$127)</f>
        <v>0</v>
      </c>
      <c r="AP140" s="106">
        <f>SUMIF($E$4:$E$127,"301",$AP$4:$AP$127)</f>
        <v>0</v>
      </c>
      <c r="AQ140" s="106">
        <f>SUMIF($E$4:$E$127,"301",$AQ$4:$AQ$127)</f>
        <v>0</v>
      </c>
      <c r="AR140" s="106">
        <f>SUMIF($E$4:$E$127,"301",$AR$4:$AR$127)</f>
        <v>29149300</v>
      </c>
      <c r="AS140" s="106">
        <f>SUMIF($E$4:$E$127,"301",$AS$4:$AS$127)</f>
        <v>582942422</v>
      </c>
      <c r="AT140" s="106">
        <f>SUMIF($E$4:$E$127,"301",$AT$4:$AT$127)</f>
        <v>0</v>
      </c>
      <c r="AU140" s="106">
        <f>SUMIF($E$4:$E$127,"301",$AU$4:$AU$127)</f>
        <v>0</v>
      </c>
      <c r="AV140" s="106">
        <f>SUMIF($E$4:$E$127,"301",$AV$4:$AV$127)</f>
        <v>3166136</v>
      </c>
      <c r="AW140" s="91">
        <f t="shared" si="150"/>
        <v>0.29122073034154095</v>
      </c>
      <c r="AX140" s="19">
        <f t="shared" si="153"/>
        <v>733293799</v>
      </c>
      <c r="AY140" s="109">
        <f>SUMIF($E$4:$E$127,"301",$AY$4:$AY$127)</f>
        <v>0</v>
      </c>
      <c r="AZ140" s="109">
        <f>SUMIF($E$4:$E$127,"301",$AZ$4:$AZ$127)</f>
        <v>0</v>
      </c>
      <c r="BA140" s="109">
        <f>SUMIF($E$4:$E$127,"301",$BA$4:$BA$127)</f>
        <v>0</v>
      </c>
      <c r="BB140" s="109">
        <f>SUMIF($E$4:$E$127,"301",$BB$4:$BB$127)</f>
        <v>0</v>
      </c>
      <c r="BC140" s="109">
        <f>SUMIF($E$4:$E$127,"301",$BC$4:$BC$127)</f>
        <v>0</v>
      </c>
      <c r="BD140" s="109">
        <f>SUMIF($E$4:$E$127,"301",$BD$4:$BD$127)</f>
        <v>0</v>
      </c>
      <c r="BE140" s="109">
        <f>SUMIF($E$4:$E$127,"301",$BE$4:$BE$127)</f>
        <v>0</v>
      </c>
      <c r="BF140" s="109">
        <f>SUMIF($E$4:$E$127,"301",$BF$4:$BF$127)</f>
        <v>0</v>
      </c>
      <c r="BG140" s="109">
        <f>SUMIF($E$4:$E$127,"301",$BG$4:$BG$127)</f>
        <v>0</v>
      </c>
      <c r="BH140" s="109">
        <f>SUMIF($E$4:$E$127,"301",$BH$4:$BH$127)</f>
        <v>0</v>
      </c>
      <c r="BI140" s="109">
        <f>SUMIF($E$4:$E$127,"301",$BI$4:$BI$127)</f>
        <v>0</v>
      </c>
      <c r="BJ140" s="109">
        <f>SUMIF($E$4:$E$127,"301",$BJ$4:$BJ$127)</f>
        <v>0</v>
      </c>
      <c r="BK140" s="109">
        <f>SUMIF($E$4:$E$127,"301",$BK$4:$BK$127)</f>
        <v>0</v>
      </c>
      <c r="BL140" s="109">
        <f>SUMIF($E$4:$E$127,"301",$BL$4:$BL$127)</f>
        <v>0</v>
      </c>
      <c r="BM140" s="109">
        <f>SUMIF($E$4:$E$127,"301",$BM$4:$BM$127)</f>
        <v>20850700</v>
      </c>
      <c r="BN140" s="109">
        <f>SUMIF($E$4:$E$127,"301",$BN$4:$BN$127)</f>
        <v>679609235</v>
      </c>
      <c r="BO140" s="109">
        <f>SUMIF($E$4:$E$127,"301",$BO$4:$BO$127)</f>
        <v>0</v>
      </c>
      <c r="BP140" s="109"/>
      <c r="BQ140" s="110">
        <f>SUMIF($E$4:$E$127,"301",$BQ$4:$BQ$127)</f>
        <v>32833864</v>
      </c>
      <c r="BR140" s="111">
        <f t="shared" si="151"/>
        <v>0.65110991660047657</v>
      </c>
      <c r="BS140" s="19">
        <f>SUM(BU140:CL140)</f>
        <v>1639494770</v>
      </c>
      <c r="BT140" s="106">
        <f t="shared" ref="BT140" si="161">SUMIF($E$4:$E$127,"111",$BT$4:$BT$127)</f>
        <v>0</v>
      </c>
      <c r="BU140" s="106">
        <f>SUMIF($E$4:$E$127,"301",$BU$4:$BU$127)</f>
        <v>182096743</v>
      </c>
      <c r="BV140" s="106">
        <f>SUMIF($E$4:$E$127,"301",$BV$4:$BV$127)</f>
        <v>268168096</v>
      </c>
      <c r="BW140" s="106">
        <f>SUMIF($E$4:$E$127,"301",$BW$4:$BW$127)</f>
        <v>0</v>
      </c>
      <c r="BX140" s="106">
        <f>SUMIF($E$4:$E$127,"301",$BX$4:$BX$127)</f>
        <v>701280247</v>
      </c>
      <c r="BY140" s="106">
        <f>SUMIF($E$4:$E$127,"301",$BY$4:$BY$127)</f>
        <v>0</v>
      </c>
      <c r="BZ140" s="106">
        <f>SUMIF($E$4:$E$127,"301",$BZ$4:$BZ$127)</f>
        <v>0</v>
      </c>
      <c r="CA140" s="106">
        <f>SUMIF($E$4:$E$127,"301",$CA$4:$CA$127)</f>
        <v>0</v>
      </c>
      <c r="CB140" s="106">
        <f>SUMIF($E$4:$E$127,"301",$CB$4:$CB$127)</f>
        <v>0</v>
      </c>
      <c r="CC140" s="106">
        <f>SUMIF($E$4:$E$127,"301",$CC$4:$CC$127)</f>
        <v>0</v>
      </c>
      <c r="CD140" s="106">
        <f>SUMIF($E$4:$E$127,"301",$CD$4:$CD$127)</f>
        <v>0</v>
      </c>
      <c r="CE140" s="106">
        <f>SUMIF($E$4:$E$127,"301",$CE$4:$CE$127)</f>
        <v>0</v>
      </c>
      <c r="CF140" s="106">
        <f>SUMIF($E$4:$E$127,"301",$CF$4:$CF$127)</f>
        <v>0</v>
      </c>
      <c r="CG140" s="106">
        <f>SUMIF($E$4:$E$127,"301",$CG$4:$CG$127)</f>
        <v>0</v>
      </c>
      <c r="CH140" s="106">
        <f>SUMIF($E$4:$E$127,"301",$CH$4:$CH$127)</f>
        <v>29149300</v>
      </c>
      <c r="CI140" s="106">
        <f>SUMIF($E$4:$E$127,"301",$CI$4:$CI$127)</f>
        <v>456634248</v>
      </c>
      <c r="CJ140" s="106">
        <f>SUMIF($E$4:$E$127,"301",$CJ$4:$CJ$127)</f>
        <v>0</v>
      </c>
      <c r="CK140" s="106">
        <f>SUMIF($E$4:$E$127,"301",$CK$4:$CK$127)</f>
        <v>0</v>
      </c>
      <c r="CL140" s="112">
        <f>SUMIF($E$4:$E$127,"301",$CL$4:$CL$127)</f>
        <v>2166136</v>
      </c>
      <c r="CM140" s="16">
        <f t="shared" si="147"/>
        <v>0.34889008339952343</v>
      </c>
      <c r="CN140" s="19">
        <f t="shared" si="154"/>
        <v>878505230</v>
      </c>
      <c r="CO140" s="109">
        <f>SUMIF($E$4:$E$127,"301",$CO$4:$CO$127)</f>
        <v>0</v>
      </c>
      <c r="CP140" s="109">
        <f>SUMIF($E$4:$E$127,"301",$CP$4:$CP$127)</f>
        <v>17903257</v>
      </c>
      <c r="CQ140" s="109">
        <f>SUMIF($E$4:$E$127,"301",$CQ$4:$CQ$127)</f>
        <v>0</v>
      </c>
      <c r="CR140" s="109">
        <f>SUMIF($E$4:$E$127,"301",$CR$4:$CR$127)</f>
        <v>0</v>
      </c>
      <c r="CS140" s="109">
        <f>SUMIF($E$4:$E$127,"301",$CS$4:$CS$127)</f>
        <v>0</v>
      </c>
      <c r="CT140" s="109">
        <f>SUMIF($E$4:$E$127,"301",$CT$4:$CT$127)</f>
        <v>0</v>
      </c>
      <c r="CU140" s="109">
        <f>SUMIF($E$4:$E$127,"301",$CU$4:$CU$127)</f>
        <v>0</v>
      </c>
      <c r="CV140" s="113">
        <f>SUMIF($E$4:$E$127,"301",$CV$4:$CV$127)</f>
        <v>0</v>
      </c>
      <c r="CW140" s="113">
        <f>SUMIF($E$4:$E$127,"301",$CW$4:$CW$127)</f>
        <v>0</v>
      </c>
      <c r="CX140" s="113">
        <f>SUMIF($E$4:$E$127,"301",$CX$4:$CX$127)</f>
        <v>0</v>
      </c>
      <c r="CY140" s="113">
        <f>SUMIF($E$4:$E$127,"301",$CY$4:$CY$127)</f>
        <v>0</v>
      </c>
      <c r="CZ140" s="113">
        <f>SUMIF($E$4:$E$127,"301",$CZ$4:$CZ$127)</f>
        <v>0</v>
      </c>
      <c r="DA140" s="113">
        <f>SUMIF($E$4:$E$127,"301",$DA$4:$DA$127)</f>
        <v>0</v>
      </c>
      <c r="DB140" s="113">
        <f>SUMIF($E$4:$E$127,"301",$DB$4:$DB$127)</f>
        <v>0</v>
      </c>
      <c r="DC140" s="113">
        <f>SUMIF($E$4:$E$127,"301",$DC$4:$DC$127)</f>
        <v>20850700</v>
      </c>
      <c r="DD140" s="113">
        <f>SUMIF($E$4:$E$127,"301",$DD$4:$DD$127)</f>
        <v>805917409</v>
      </c>
      <c r="DE140" s="113">
        <f>SUMIF($E$4:$E$127,"301",$DE$4:$DE$127)</f>
        <v>0</v>
      </c>
      <c r="DF140" s="113">
        <f>SUMIF($E$4:$E$127,"301",$DF$4:$DF$127)</f>
        <v>0</v>
      </c>
      <c r="DG140" s="113">
        <f>SUMIF($E$4:$E$127,"301",$DG$4:$DG$127)</f>
        <v>33833864</v>
      </c>
    </row>
    <row r="141" spans="3:111" ht="15.75" thickBot="1" x14ac:dyDescent="0.3">
      <c r="C141" s="160" t="s">
        <v>357</v>
      </c>
      <c r="D141" s="161"/>
      <c r="E141" s="121"/>
      <c r="F141" s="122"/>
      <c r="G141" s="123">
        <f>SUM(G139:G140)</f>
        <v>21851056979</v>
      </c>
      <c r="H141" s="123">
        <f>SUM(H139:H140)</f>
        <v>0</v>
      </c>
      <c r="I141" s="123">
        <f>SUM(I139:I140)</f>
        <v>200000000</v>
      </c>
      <c r="J141" s="123">
        <f t="shared" ref="J141:AA141" si="162">SUM(J139:J140)</f>
        <v>8727003733</v>
      </c>
      <c r="K141" s="123">
        <f t="shared" si="162"/>
        <v>171003327</v>
      </c>
      <c r="L141" s="123">
        <f t="shared" si="162"/>
        <v>2601016897</v>
      </c>
      <c r="M141" s="123">
        <f t="shared" si="162"/>
        <v>138372986</v>
      </c>
      <c r="N141" s="123">
        <f t="shared" si="162"/>
        <v>54387</v>
      </c>
      <c r="O141" s="123">
        <f t="shared" si="162"/>
        <v>30665828</v>
      </c>
      <c r="P141" s="123">
        <f t="shared" si="162"/>
        <v>1940856</v>
      </c>
      <c r="Q141" s="123">
        <f t="shared" si="162"/>
        <v>3438802</v>
      </c>
      <c r="R141" s="123">
        <f t="shared" si="162"/>
        <v>345941457</v>
      </c>
      <c r="S141" s="123">
        <f t="shared" si="162"/>
        <v>1500000000</v>
      </c>
      <c r="T141" s="123">
        <f t="shared" si="162"/>
        <v>1142029623</v>
      </c>
      <c r="U141" s="124">
        <f t="shared" si="162"/>
        <v>486796640</v>
      </c>
      <c r="V141" s="123">
        <f t="shared" si="162"/>
        <v>1104833768</v>
      </c>
      <c r="W141" s="123">
        <f t="shared" si="162"/>
        <v>1262551657</v>
      </c>
      <c r="X141" s="123">
        <f t="shared" si="162"/>
        <v>2700000000</v>
      </c>
      <c r="Y141" s="123">
        <f t="shared" si="162"/>
        <v>204741836</v>
      </c>
      <c r="Z141" s="123">
        <f t="shared" si="162"/>
        <v>1230665182</v>
      </c>
      <c r="AA141" s="123">
        <f t="shared" si="162"/>
        <v>0</v>
      </c>
      <c r="AB141" s="125">
        <f t="shared" si="148"/>
        <v>0.46420320187477737</v>
      </c>
      <c r="AC141" s="126">
        <f t="shared" ref="AC141:AV141" si="163">AC139+AC140</f>
        <v>10143330614</v>
      </c>
      <c r="AD141" s="126">
        <f t="shared" si="163"/>
        <v>0</v>
      </c>
      <c r="AE141" s="126">
        <f t="shared" si="163"/>
        <v>200000000</v>
      </c>
      <c r="AF141" s="126">
        <f t="shared" si="163"/>
        <v>2189038609</v>
      </c>
      <c r="AG141" s="126">
        <f t="shared" si="163"/>
        <v>0</v>
      </c>
      <c r="AH141" s="126">
        <f t="shared" si="163"/>
        <v>1807603741</v>
      </c>
      <c r="AI141" s="126">
        <f t="shared" si="163"/>
        <v>30493590</v>
      </c>
      <c r="AJ141" s="126">
        <f t="shared" si="163"/>
        <v>0</v>
      </c>
      <c r="AK141" s="126">
        <f t="shared" si="163"/>
        <v>0</v>
      </c>
      <c r="AL141" s="126">
        <f t="shared" si="163"/>
        <v>0</v>
      </c>
      <c r="AM141" s="126">
        <f t="shared" si="163"/>
        <v>0</v>
      </c>
      <c r="AN141" s="126">
        <f t="shared" si="163"/>
        <v>112019240</v>
      </c>
      <c r="AO141" s="126">
        <f t="shared" si="163"/>
        <v>985830375</v>
      </c>
      <c r="AP141" s="126">
        <f t="shared" si="163"/>
        <v>571395854</v>
      </c>
      <c r="AQ141" s="126">
        <f t="shared" si="163"/>
        <v>1796640</v>
      </c>
      <c r="AR141" s="126">
        <f t="shared" si="163"/>
        <v>643020489</v>
      </c>
      <c r="AS141" s="126">
        <f t="shared" si="163"/>
        <v>582942422</v>
      </c>
      <c r="AT141" s="126">
        <f t="shared" si="163"/>
        <v>2700000000</v>
      </c>
      <c r="AU141" s="126">
        <f t="shared" si="163"/>
        <v>0</v>
      </c>
      <c r="AV141" s="126">
        <f t="shared" si="163"/>
        <v>319189654</v>
      </c>
      <c r="AW141" s="91">
        <f t="shared" si="150"/>
        <v>0.53579679812522263</v>
      </c>
      <c r="AX141" s="126">
        <f>AX139+AX140</f>
        <v>11707726365</v>
      </c>
      <c r="AY141" s="126">
        <f>AY139+AY140</f>
        <v>0</v>
      </c>
      <c r="AZ141" s="126">
        <f>AZ139+AZ140</f>
        <v>0</v>
      </c>
      <c r="BA141" s="127">
        <f t="shared" ref="BA141:BQ141" si="164">+BA139+BA140</f>
        <v>6537965124</v>
      </c>
      <c r="BB141" s="127">
        <f t="shared" si="164"/>
        <v>171003327</v>
      </c>
      <c r="BC141" s="127">
        <f t="shared" si="164"/>
        <v>793413156</v>
      </c>
      <c r="BD141" s="127">
        <f t="shared" si="164"/>
        <v>107879396</v>
      </c>
      <c r="BE141" s="127">
        <f t="shared" si="164"/>
        <v>54387</v>
      </c>
      <c r="BF141" s="127">
        <f t="shared" si="164"/>
        <v>30665828</v>
      </c>
      <c r="BG141" s="127">
        <f t="shared" si="164"/>
        <v>1940856</v>
      </c>
      <c r="BH141" s="127">
        <f t="shared" si="164"/>
        <v>3438802</v>
      </c>
      <c r="BI141" s="127">
        <f t="shared" si="164"/>
        <v>233922217</v>
      </c>
      <c r="BJ141" s="127">
        <f t="shared" si="164"/>
        <v>514169625</v>
      </c>
      <c r="BK141" s="127">
        <f t="shared" si="164"/>
        <v>570633769</v>
      </c>
      <c r="BL141" s="127">
        <f t="shared" si="164"/>
        <v>485000000</v>
      </c>
      <c r="BM141" s="127">
        <f t="shared" si="164"/>
        <v>461813279</v>
      </c>
      <c r="BN141" s="127">
        <f t="shared" si="164"/>
        <v>679609235</v>
      </c>
      <c r="BO141" s="127">
        <f t="shared" si="164"/>
        <v>0</v>
      </c>
      <c r="BP141" s="127">
        <f t="shared" si="164"/>
        <v>204741836</v>
      </c>
      <c r="BQ141" s="127">
        <f t="shared" si="164"/>
        <v>911475528</v>
      </c>
      <c r="BR141" s="128">
        <f t="shared" si="151"/>
        <v>0.22460017772671609</v>
      </c>
      <c r="BS141" s="129">
        <f t="shared" ref="BS141:BW141" si="165">+BS139+BS140</f>
        <v>4907751281</v>
      </c>
      <c r="BT141" s="127">
        <f t="shared" si="165"/>
        <v>0</v>
      </c>
      <c r="BU141" s="127">
        <f t="shared" si="165"/>
        <v>182096743</v>
      </c>
      <c r="BV141" s="127">
        <f t="shared" si="165"/>
        <v>1396861929</v>
      </c>
      <c r="BW141" s="127">
        <f t="shared" si="165"/>
        <v>0</v>
      </c>
      <c r="BX141" s="123">
        <f t="shared" ref="BX141:CL141" si="166">SUM(BX139:BX140)</f>
        <v>1332487115</v>
      </c>
      <c r="BY141" s="123">
        <f t="shared" si="166"/>
        <v>27993590</v>
      </c>
      <c r="BZ141" s="123">
        <f t="shared" si="166"/>
        <v>0</v>
      </c>
      <c r="CA141" s="123">
        <f t="shared" si="166"/>
        <v>0</v>
      </c>
      <c r="CB141" s="123">
        <f t="shared" si="166"/>
        <v>0</v>
      </c>
      <c r="CC141" s="123">
        <f t="shared" si="166"/>
        <v>0</v>
      </c>
      <c r="CD141" s="123">
        <f t="shared" si="166"/>
        <v>15000000</v>
      </c>
      <c r="CE141" s="123">
        <f t="shared" si="166"/>
        <v>406776542</v>
      </c>
      <c r="CF141" s="123">
        <f t="shared" si="166"/>
        <v>412253458</v>
      </c>
      <c r="CG141" s="123">
        <f t="shared" si="166"/>
        <v>1796640</v>
      </c>
      <c r="CH141" s="123">
        <f t="shared" si="166"/>
        <v>391119192</v>
      </c>
      <c r="CI141" s="123">
        <f t="shared" si="166"/>
        <v>456634248</v>
      </c>
      <c r="CJ141" s="123">
        <f t="shared" si="166"/>
        <v>0</v>
      </c>
      <c r="CK141" s="123">
        <f t="shared" si="166"/>
        <v>0</v>
      </c>
      <c r="CL141" s="130">
        <f t="shared" si="166"/>
        <v>284731824</v>
      </c>
      <c r="CM141" s="131">
        <f t="shared" si="147"/>
        <v>0.77539982227328386</v>
      </c>
      <c r="CN141" s="123">
        <f ca="1">SUM(CN139:CN140)</f>
        <v>16943305698</v>
      </c>
      <c r="CO141" s="130">
        <f t="shared" ref="CO141:DG141" si="167">SUM(CO139:CO140)</f>
        <v>0</v>
      </c>
      <c r="CP141" s="130">
        <f t="shared" ca="1" si="167"/>
        <v>17903257</v>
      </c>
      <c r="CQ141" s="130">
        <f t="shared" si="167"/>
        <v>7330141804</v>
      </c>
      <c r="CR141" s="130">
        <f t="shared" si="167"/>
        <v>171003327</v>
      </c>
      <c r="CS141" s="123">
        <f t="shared" si="167"/>
        <v>1268529782</v>
      </c>
      <c r="CT141" s="123">
        <f t="shared" si="167"/>
        <v>110379396</v>
      </c>
      <c r="CU141" s="123">
        <f t="shared" si="167"/>
        <v>54387</v>
      </c>
      <c r="CV141" s="132">
        <f t="shared" si="167"/>
        <v>30665828</v>
      </c>
      <c r="CW141" s="132">
        <f t="shared" si="167"/>
        <v>1940856</v>
      </c>
      <c r="CX141" s="132">
        <f t="shared" si="167"/>
        <v>3438802</v>
      </c>
      <c r="CY141" s="132">
        <f t="shared" si="167"/>
        <v>330941457</v>
      </c>
      <c r="CZ141" s="132">
        <f t="shared" si="167"/>
        <v>1093223458</v>
      </c>
      <c r="DA141" s="132">
        <f t="shared" si="167"/>
        <v>729776165</v>
      </c>
      <c r="DB141" s="132">
        <f t="shared" si="167"/>
        <v>485000000</v>
      </c>
      <c r="DC141" s="132">
        <f t="shared" si="167"/>
        <v>713714576</v>
      </c>
      <c r="DD141" s="132">
        <f t="shared" si="167"/>
        <v>805917409</v>
      </c>
      <c r="DE141" s="132">
        <f t="shared" si="167"/>
        <v>2700000000</v>
      </c>
      <c r="DF141" s="132">
        <f t="shared" si="167"/>
        <v>204741836</v>
      </c>
      <c r="DG141" s="132">
        <f t="shared" si="167"/>
        <v>945933358</v>
      </c>
    </row>
    <row r="142" spans="3:111" ht="15.75" thickTop="1" x14ac:dyDescent="0.25">
      <c r="G142" s="133">
        <f t="shared" ref="G142:Z142" si="168">+G130-G141</f>
        <v>0</v>
      </c>
      <c r="H142" s="133"/>
      <c r="I142" s="133">
        <f t="shared" si="168"/>
        <v>0</v>
      </c>
      <c r="J142" s="133">
        <f t="shared" si="168"/>
        <v>0</v>
      </c>
      <c r="K142" s="133">
        <f t="shared" si="168"/>
        <v>0</v>
      </c>
      <c r="L142" s="133">
        <f>+L130-L141</f>
        <v>0</v>
      </c>
      <c r="M142" s="133">
        <f t="shared" si="168"/>
        <v>0</v>
      </c>
      <c r="N142" s="133">
        <f t="shared" si="168"/>
        <v>0</v>
      </c>
      <c r="O142" s="133">
        <f t="shared" si="168"/>
        <v>0</v>
      </c>
      <c r="P142" s="133">
        <f t="shared" si="168"/>
        <v>0</v>
      </c>
      <c r="Q142" s="133">
        <f t="shared" si="168"/>
        <v>0</v>
      </c>
      <c r="R142" s="133">
        <f t="shared" si="168"/>
        <v>0</v>
      </c>
      <c r="S142" s="133">
        <f t="shared" si="168"/>
        <v>0</v>
      </c>
      <c r="T142" s="133">
        <f t="shared" si="168"/>
        <v>0</v>
      </c>
      <c r="U142" s="133">
        <f t="shared" si="168"/>
        <v>0</v>
      </c>
      <c r="V142" s="133">
        <f t="shared" si="168"/>
        <v>0</v>
      </c>
      <c r="W142" s="133">
        <f t="shared" si="168"/>
        <v>0</v>
      </c>
      <c r="X142" s="133">
        <f t="shared" si="168"/>
        <v>0</v>
      </c>
      <c r="Y142" s="133">
        <f t="shared" si="168"/>
        <v>0</v>
      </c>
      <c r="Z142" s="133">
        <f t="shared" si="168"/>
        <v>0</v>
      </c>
      <c r="AC142" s="133">
        <f t="shared" ref="AC142:AV142" si="169">+AC130-AC141</f>
        <v>0</v>
      </c>
      <c r="AD142" s="133">
        <f t="shared" si="169"/>
        <v>0</v>
      </c>
      <c r="AE142" s="133">
        <f t="shared" si="169"/>
        <v>0</v>
      </c>
      <c r="AF142" s="133">
        <f t="shared" si="169"/>
        <v>0</v>
      </c>
      <c r="AG142" s="133">
        <f t="shared" si="169"/>
        <v>0</v>
      </c>
      <c r="AH142" s="133">
        <f t="shared" si="169"/>
        <v>0</v>
      </c>
      <c r="AI142" s="133">
        <f t="shared" si="169"/>
        <v>0</v>
      </c>
      <c r="AJ142" s="133">
        <f t="shared" si="169"/>
        <v>0</v>
      </c>
      <c r="AK142" s="133">
        <f t="shared" si="169"/>
        <v>0</v>
      </c>
      <c r="AL142" s="133">
        <f t="shared" si="169"/>
        <v>0</v>
      </c>
      <c r="AM142" s="133">
        <f t="shared" si="169"/>
        <v>0</v>
      </c>
      <c r="AN142" s="133">
        <f t="shared" si="169"/>
        <v>0</v>
      </c>
      <c r="AO142" s="133">
        <f t="shared" si="169"/>
        <v>0</v>
      </c>
      <c r="AP142" s="133">
        <f t="shared" si="169"/>
        <v>0</v>
      </c>
      <c r="AQ142" s="133">
        <f t="shared" si="169"/>
        <v>0</v>
      </c>
      <c r="AR142" s="133">
        <f t="shared" si="169"/>
        <v>0</v>
      </c>
      <c r="AS142" s="133">
        <f t="shared" si="169"/>
        <v>0</v>
      </c>
      <c r="AT142" s="133">
        <f t="shared" si="169"/>
        <v>0</v>
      </c>
      <c r="AU142" s="133">
        <f t="shared" si="169"/>
        <v>0</v>
      </c>
      <c r="AV142" s="133">
        <f t="shared" si="169"/>
        <v>0</v>
      </c>
      <c r="AX142" s="133">
        <f t="shared" ref="AX142:BQ142" si="170">+AX130-AX141</f>
        <v>0</v>
      </c>
      <c r="AY142" s="133"/>
      <c r="AZ142" s="133">
        <f t="shared" si="170"/>
        <v>0</v>
      </c>
      <c r="BA142" s="133">
        <f t="shared" si="170"/>
        <v>0</v>
      </c>
      <c r="BB142" s="133">
        <f t="shared" si="170"/>
        <v>0</v>
      </c>
      <c r="BC142" s="133">
        <f t="shared" si="170"/>
        <v>0</v>
      </c>
      <c r="BD142" s="133">
        <f t="shared" si="170"/>
        <v>0</v>
      </c>
      <c r="BE142" s="133">
        <f t="shared" si="170"/>
        <v>0</v>
      </c>
      <c r="BF142" s="133">
        <f t="shared" si="170"/>
        <v>0</v>
      </c>
      <c r="BG142" s="133">
        <f t="shared" si="170"/>
        <v>0</v>
      </c>
      <c r="BH142" s="133">
        <f t="shared" si="170"/>
        <v>0</v>
      </c>
      <c r="BI142" s="133">
        <f t="shared" si="170"/>
        <v>0</v>
      </c>
      <c r="BJ142" s="133">
        <f t="shared" si="170"/>
        <v>0</v>
      </c>
      <c r="BK142" s="133">
        <f t="shared" si="170"/>
        <v>0</v>
      </c>
      <c r="BL142" s="133">
        <f t="shared" si="170"/>
        <v>0</v>
      </c>
      <c r="BM142" s="133">
        <f t="shared" si="170"/>
        <v>0</v>
      </c>
      <c r="BN142" s="133">
        <f t="shared" si="170"/>
        <v>0</v>
      </c>
      <c r="BO142" s="133">
        <f t="shared" si="170"/>
        <v>0</v>
      </c>
      <c r="BP142" s="133">
        <f t="shared" si="170"/>
        <v>0</v>
      </c>
      <c r="BQ142" s="133">
        <f t="shared" si="170"/>
        <v>0</v>
      </c>
      <c r="BS142" s="133">
        <f t="shared" ref="BS142:CL142" si="171">+BS130-BS141</f>
        <v>0</v>
      </c>
      <c r="BT142" s="133"/>
      <c r="BU142" s="133">
        <f t="shared" si="171"/>
        <v>0</v>
      </c>
      <c r="BV142" s="133">
        <f t="shared" si="171"/>
        <v>0</v>
      </c>
      <c r="BW142" s="133">
        <f t="shared" si="171"/>
        <v>0</v>
      </c>
      <c r="BX142" s="133">
        <f t="shared" si="171"/>
        <v>0</v>
      </c>
      <c r="BY142" s="133">
        <f t="shared" si="171"/>
        <v>0</v>
      </c>
      <c r="BZ142" s="133">
        <f t="shared" si="171"/>
        <v>0</v>
      </c>
      <c r="CA142" s="133">
        <f t="shared" si="171"/>
        <v>0</v>
      </c>
      <c r="CB142" s="133">
        <f t="shared" si="171"/>
        <v>0</v>
      </c>
      <c r="CC142" s="133">
        <f t="shared" si="171"/>
        <v>0</v>
      </c>
      <c r="CD142" s="133">
        <f t="shared" si="171"/>
        <v>0</v>
      </c>
      <c r="CE142" s="133">
        <f t="shared" si="171"/>
        <v>0</v>
      </c>
      <c r="CF142" s="133">
        <f t="shared" si="171"/>
        <v>0</v>
      </c>
      <c r="CG142" s="133">
        <f t="shared" si="171"/>
        <v>0</v>
      </c>
      <c r="CH142" s="133">
        <f t="shared" si="171"/>
        <v>0</v>
      </c>
      <c r="CI142" s="133">
        <f t="shared" si="171"/>
        <v>0</v>
      </c>
      <c r="CJ142" s="133">
        <f t="shared" si="171"/>
        <v>0</v>
      </c>
      <c r="CK142" s="133">
        <f t="shared" si="171"/>
        <v>0</v>
      </c>
      <c r="CL142" s="133">
        <f t="shared" si="171"/>
        <v>0</v>
      </c>
      <c r="CM142" s="133"/>
      <c r="CN142" s="133">
        <f t="shared" ref="CN142:DG142" ca="1" si="172">+CN130-CN141</f>
        <v>0</v>
      </c>
      <c r="CO142" s="133"/>
      <c r="CP142" s="133">
        <f t="shared" ca="1" si="172"/>
        <v>0</v>
      </c>
      <c r="CQ142" s="133">
        <f t="shared" si="172"/>
        <v>0</v>
      </c>
      <c r="CR142" s="133">
        <f t="shared" si="172"/>
        <v>0</v>
      </c>
      <c r="CS142" s="133">
        <f t="shared" si="172"/>
        <v>0</v>
      </c>
      <c r="CT142" s="133">
        <f t="shared" si="172"/>
        <v>0</v>
      </c>
      <c r="CU142" s="133">
        <f t="shared" si="172"/>
        <v>0</v>
      </c>
      <c r="CV142" s="133">
        <f t="shared" si="172"/>
        <v>0</v>
      </c>
      <c r="CW142" s="133">
        <f t="shared" si="172"/>
        <v>0</v>
      </c>
      <c r="CX142" s="133">
        <f t="shared" si="172"/>
        <v>0</v>
      </c>
      <c r="CY142" s="133">
        <f t="shared" si="172"/>
        <v>0</v>
      </c>
      <c r="CZ142" s="133">
        <f t="shared" si="172"/>
        <v>0</v>
      </c>
      <c r="DA142" s="133">
        <f t="shared" si="172"/>
        <v>0</v>
      </c>
      <c r="DB142" s="133">
        <f t="shared" si="172"/>
        <v>0</v>
      </c>
      <c r="DC142" s="133">
        <f t="shared" si="172"/>
        <v>0</v>
      </c>
      <c r="DD142" s="133">
        <f t="shared" si="172"/>
        <v>0</v>
      </c>
      <c r="DE142" s="133">
        <f t="shared" si="172"/>
        <v>0</v>
      </c>
      <c r="DF142" s="133">
        <f t="shared" si="172"/>
        <v>0</v>
      </c>
      <c r="DG142" s="133">
        <f t="shared" si="172"/>
        <v>0</v>
      </c>
    </row>
    <row r="143" spans="3:111" x14ac:dyDescent="0.25">
      <c r="D143" s="134"/>
      <c r="AC143" s="133">
        <f>+AC141+AX141</f>
        <v>21851056979</v>
      </c>
      <c r="AD143" s="133"/>
      <c r="BS143" s="133"/>
      <c r="BT143" s="133"/>
    </row>
    <row r="144" spans="3:111" x14ac:dyDescent="0.25">
      <c r="G144" s="133"/>
      <c r="K144" s="133"/>
      <c r="R144" s="133"/>
      <c r="BS144" s="133">
        <f ca="1">+BS141+CN141</f>
        <v>21851056979</v>
      </c>
    </row>
    <row r="145" spans="3:71" ht="15.75" thickBot="1" x14ac:dyDescent="0.3">
      <c r="F145" s="133"/>
      <c r="G145" s="133"/>
      <c r="L145" s="133"/>
      <c r="Z145" s="123">
        <f>+G141</f>
        <v>21851056979</v>
      </c>
      <c r="AC145" s="133"/>
      <c r="BS145" s="133"/>
    </row>
    <row r="146" spans="3:71" ht="15.75" thickTop="1" x14ac:dyDescent="0.25">
      <c r="F146" s="133"/>
      <c r="G146" s="133"/>
      <c r="H146" s="133"/>
      <c r="AC146" s="133"/>
      <c r="BS146" s="133"/>
    </row>
    <row r="147" spans="3:71" x14ac:dyDescent="0.25">
      <c r="C147" s="32"/>
    </row>
    <row r="148" spans="3:71" x14ac:dyDescent="0.25">
      <c r="V148" s="133"/>
    </row>
    <row r="149" spans="3:71" x14ac:dyDescent="0.25">
      <c r="G149" s="133"/>
    </row>
    <row r="155" spans="3:71" x14ac:dyDescent="0.25">
      <c r="X155" s="133"/>
    </row>
  </sheetData>
  <mergeCells count="72">
    <mergeCell ref="P1:P3"/>
    <mergeCell ref="Q1:Q3"/>
    <mergeCell ref="R1:R3"/>
    <mergeCell ref="S1:S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H1:H3"/>
    <mergeCell ref="I1:I3"/>
    <mergeCell ref="J1:J3"/>
    <mergeCell ref="K1:K3"/>
    <mergeCell ref="L1:L3"/>
    <mergeCell ref="B41:B43"/>
    <mergeCell ref="B44:B47"/>
    <mergeCell ref="B4:B6"/>
    <mergeCell ref="B8:B12"/>
    <mergeCell ref="B14:B16"/>
    <mergeCell ref="B18:B19"/>
    <mergeCell ref="B20:E20"/>
    <mergeCell ref="B21:B23"/>
    <mergeCell ref="B24:B32"/>
    <mergeCell ref="B33:B36"/>
    <mergeCell ref="B37:B40"/>
    <mergeCell ref="B50:B51"/>
    <mergeCell ref="B52:B57"/>
    <mergeCell ref="B58:E58"/>
    <mergeCell ref="A59:A70"/>
    <mergeCell ref="B59:B61"/>
    <mergeCell ref="B63:B70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122:A127"/>
    <mergeCell ref="B122:B124"/>
    <mergeCell ref="B128:D128"/>
    <mergeCell ref="C130:E130"/>
    <mergeCell ref="C141:D141"/>
    <mergeCell ref="CM1:CN2"/>
    <mergeCell ref="A4:A19"/>
    <mergeCell ref="A21:A57"/>
    <mergeCell ref="Z1:Z3"/>
    <mergeCell ref="AB1:AC2"/>
    <mergeCell ref="AW1:AX2"/>
    <mergeCell ref="AZ1:BA2"/>
    <mergeCell ref="BR1:BS2"/>
    <mergeCell ref="T1:T3"/>
    <mergeCell ref="U1:U3"/>
    <mergeCell ref="V1:V3"/>
    <mergeCell ref="W1:W3"/>
    <mergeCell ref="X1:X3"/>
    <mergeCell ref="Y1:Y3"/>
    <mergeCell ref="G1:G3"/>
    <mergeCell ref="B48:B49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290 DEL 29 DE DICIEMBRE
 DE 2015</oddHeader>
    <oddFooter>&amp;LUNIDAD DE PLANEAMIENTO ECONÓMICO Y ADMINISTRATIVO&amp;COFICINA DE PLANEACIÓN&amp;RPágina &amp;P de &amp;N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M189"/>
  <sheetViews>
    <sheetView showGridLines="0" tabSelected="1" zoomScaleNormal="100" zoomScalePageLayoutView="50" workbookViewId="0">
      <pane xSplit="3" ySplit="3" topLeftCell="D139" activePane="bottomRight" state="frozen"/>
      <selection activeCell="C1" sqref="C1"/>
      <selection pane="topRight" activeCell="D1" sqref="D1"/>
      <selection pane="bottomLeft" activeCell="C4" sqref="C4"/>
      <selection pane="bottomRight" activeCell="DM131" sqref="DM131"/>
    </sheetView>
  </sheetViews>
  <sheetFormatPr baseColWidth="10" defaultRowHeight="15" x14ac:dyDescent="0.25"/>
  <cols>
    <col min="1" max="1" width="18.140625" hidden="1" customWidth="1"/>
    <col min="2" max="2" width="23" hidden="1" customWidth="1"/>
    <col min="3" max="3" width="9.42578125" customWidth="1"/>
    <col min="4" max="4" width="36.28515625" customWidth="1"/>
    <col min="5" max="5" width="6.28515625" customWidth="1"/>
    <col min="6" max="6" width="14.28515625" hidden="1" customWidth="1"/>
    <col min="7" max="7" width="15.140625" bestFit="1" customWidth="1"/>
    <col min="8" max="18" width="12.5703125" hidden="1" customWidth="1"/>
    <col min="19" max="19" width="20.85546875" hidden="1" customWidth="1"/>
    <col min="20" max="24" width="12.5703125" hidden="1" customWidth="1"/>
    <col min="25" max="25" width="13.28515625" hidden="1" customWidth="1"/>
    <col min="26" max="26" width="1.7109375" hidden="1" customWidth="1"/>
    <col min="27" max="27" width="1.140625" hidden="1" customWidth="1"/>
    <col min="28" max="28" width="9.7109375" customWidth="1"/>
    <col min="29" max="29" width="15.5703125" customWidth="1"/>
    <col min="30" max="30" width="14.42578125" hidden="1" customWidth="1"/>
    <col min="31" max="31" width="16" hidden="1" customWidth="1"/>
    <col min="32" max="32" width="12.7109375" hidden="1" customWidth="1"/>
    <col min="33" max="33" width="19.42578125" hidden="1" customWidth="1"/>
    <col min="34" max="34" width="12.28515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9.5703125" customWidth="1"/>
    <col min="50" max="50" width="14.28515625" customWidth="1"/>
    <col min="51" max="51" width="14.28515625" hidden="1" customWidth="1"/>
    <col min="52" max="52" width="14" hidden="1" customWidth="1"/>
    <col min="53" max="53" width="15.140625" hidden="1" customWidth="1"/>
    <col min="54" max="54" width="16.5703125" hidden="1" customWidth="1"/>
    <col min="55" max="55" width="13.5703125" hidden="1" customWidth="1"/>
    <col min="56" max="57" width="13.85546875" hidden="1" customWidth="1"/>
    <col min="58" max="59" width="12.28515625" hidden="1" customWidth="1"/>
    <col min="60" max="60" width="11.140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6" width="13.42578125" hidden="1" customWidth="1"/>
    <col min="67" max="67" width="13.5703125" hidden="1" customWidth="1"/>
    <col min="68" max="68" width="13.7109375" hidden="1" customWidth="1"/>
    <col min="69" max="69" width="14" hidden="1" customWidth="1"/>
    <col min="70" max="70" width="10.28515625" customWidth="1"/>
    <col min="71" max="71" width="13.7109375" bestFit="1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7" width="14.28515625" hidden="1" customWidth="1"/>
    <col min="88" max="88" width="13.7109375" hidden="1" customWidth="1"/>
    <col min="89" max="89" width="12.28515625" hidden="1" customWidth="1"/>
    <col min="90" max="90" width="13.42578125" hidden="1" customWidth="1"/>
    <col min="91" max="91" width="9.7109375" customWidth="1"/>
    <col min="92" max="92" width="13.7109375" bestFit="1" customWidth="1"/>
    <col min="93" max="93" width="15" hidden="1" customWidth="1"/>
    <col min="94" max="94" width="13.7109375" hidden="1" customWidth="1"/>
    <col min="95" max="95" width="14.42578125" hidden="1" customWidth="1"/>
    <col min="96" max="96" width="15.5703125" hidden="1" customWidth="1"/>
    <col min="97" max="97" width="13.5703125" hidden="1" customWidth="1"/>
    <col min="98" max="98" width="25.85546875" hidden="1" customWidth="1"/>
    <col min="99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8" width="14.42578125" hidden="1" customWidth="1"/>
    <col min="109" max="110" width="14.85546875" hidden="1" customWidth="1"/>
    <col min="111" max="111" width="11.5703125" hidden="1" customWidth="1"/>
    <col min="112" max="112" width="1.85546875" customWidth="1"/>
    <col min="113" max="113" width="3.28515625" customWidth="1"/>
    <col min="114" max="114" width="27.7109375" bestFit="1" customWidth="1"/>
    <col min="115" max="115" width="14.42578125" customWidth="1"/>
    <col min="116" max="116" width="13" customWidth="1"/>
    <col min="117" max="117" width="12.140625" customWidth="1"/>
  </cols>
  <sheetData>
    <row r="1" spans="1:117" ht="22.5" customHeight="1" x14ac:dyDescent="0.3">
      <c r="C1" s="191" t="s">
        <v>0</v>
      </c>
      <c r="D1" s="191"/>
      <c r="E1" s="191"/>
      <c r="F1" s="191"/>
      <c r="G1" s="196" t="s">
        <v>7</v>
      </c>
      <c r="H1" s="196" t="s">
        <v>7</v>
      </c>
      <c r="I1" s="196" t="s">
        <v>7</v>
      </c>
      <c r="J1" s="196" t="s">
        <v>7</v>
      </c>
      <c r="K1" s="196" t="s">
        <v>7</v>
      </c>
      <c r="L1" s="196" t="s">
        <v>7</v>
      </c>
      <c r="M1" s="196" t="s">
        <v>7</v>
      </c>
      <c r="N1" s="196" t="s">
        <v>7</v>
      </c>
      <c r="O1" s="196" t="s">
        <v>7</v>
      </c>
      <c r="P1" s="196" t="s">
        <v>7</v>
      </c>
      <c r="Q1" s="196" t="s">
        <v>7</v>
      </c>
      <c r="R1" s="196" t="s">
        <v>7</v>
      </c>
      <c r="S1" s="196" t="s">
        <v>7</v>
      </c>
      <c r="T1" s="196" t="s">
        <v>7</v>
      </c>
      <c r="U1" s="196" t="s">
        <v>7</v>
      </c>
      <c r="V1" s="196" t="s">
        <v>7</v>
      </c>
      <c r="W1" s="196" t="s">
        <v>7</v>
      </c>
      <c r="X1" s="196" t="s">
        <v>7</v>
      </c>
      <c r="Y1" s="196" t="s">
        <v>7</v>
      </c>
      <c r="Z1" s="196" t="s">
        <v>7</v>
      </c>
      <c r="AA1" s="1"/>
      <c r="AB1" s="199" t="s">
        <v>358</v>
      </c>
      <c r="AC1" s="200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40"/>
      <c r="AW1" s="203" t="s">
        <v>360</v>
      </c>
      <c r="AX1" s="204"/>
      <c r="AY1" s="2"/>
      <c r="AZ1" s="207" t="s">
        <v>361</v>
      </c>
      <c r="BA1" s="207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207" t="s">
        <v>361</v>
      </c>
      <c r="BS1" s="207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6"/>
      <c r="CM1" s="192" t="s">
        <v>362</v>
      </c>
      <c r="CN1" s="193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</row>
    <row r="2" spans="1:117" ht="15.6" customHeight="1" x14ac:dyDescent="0.25">
      <c r="A2" s="186" t="s">
        <v>1</v>
      </c>
      <c r="B2" s="186" t="s">
        <v>2</v>
      </c>
      <c r="C2" s="187" t="s">
        <v>3</v>
      </c>
      <c r="D2" s="186" t="s">
        <v>4</v>
      </c>
      <c r="E2" s="189" t="s">
        <v>5</v>
      </c>
      <c r="F2" s="184" t="s">
        <v>6</v>
      </c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"/>
      <c r="AB2" s="201"/>
      <c r="AC2" s="202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142"/>
      <c r="AW2" s="205"/>
      <c r="AX2" s="206"/>
      <c r="AY2" s="3"/>
      <c r="AZ2" s="207"/>
      <c r="BA2" s="207"/>
      <c r="BB2" s="147"/>
      <c r="BC2" s="147"/>
      <c r="BD2" s="147"/>
      <c r="BE2" s="147"/>
      <c r="BF2" s="147"/>
      <c r="BG2" s="147"/>
      <c r="BH2" s="148"/>
      <c r="BI2" s="3" t="s">
        <v>8</v>
      </c>
      <c r="BJ2" s="147"/>
      <c r="BK2" s="147"/>
      <c r="BL2" s="147"/>
      <c r="BM2" s="147"/>
      <c r="BN2" s="147"/>
      <c r="BO2" s="147"/>
      <c r="BP2" s="147"/>
      <c r="BQ2" s="148"/>
      <c r="BR2" s="207"/>
      <c r="BS2" s="207"/>
      <c r="BT2" s="4"/>
      <c r="BU2" s="141" t="s">
        <v>9</v>
      </c>
      <c r="BV2" s="5"/>
      <c r="BW2" s="5"/>
      <c r="BX2" s="5"/>
      <c r="BY2" s="5"/>
      <c r="BZ2" s="5"/>
      <c r="CA2" s="5"/>
      <c r="CB2" s="5"/>
      <c r="CC2" s="5"/>
      <c r="CD2" s="5"/>
      <c r="CE2" s="5"/>
      <c r="CF2" s="141" t="s">
        <v>9</v>
      </c>
      <c r="CG2" s="5"/>
      <c r="CH2" s="5"/>
      <c r="CI2" s="5"/>
      <c r="CJ2" s="5"/>
      <c r="CK2" s="5"/>
      <c r="CL2" s="142"/>
      <c r="CM2" s="194"/>
      <c r="CN2" s="195"/>
      <c r="CO2" s="147"/>
      <c r="CP2" s="147"/>
      <c r="CQ2" s="147"/>
      <c r="CR2" s="147"/>
      <c r="CS2" s="147"/>
      <c r="CT2" s="147"/>
      <c r="CU2" s="147"/>
      <c r="CV2" s="147"/>
      <c r="CW2" s="147"/>
      <c r="CX2" s="147"/>
      <c r="CY2" s="147" t="s">
        <v>8</v>
      </c>
      <c r="CZ2" s="147"/>
      <c r="DA2" s="147"/>
      <c r="DB2" s="147"/>
      <c r="DC2" s="147"/>
      <c r="DD2" s="147"/>
      <c r="DE2" s="147"/>
      <c r="DF2" s="147"/>
      <c r="DG2" s="148"/>
    </row>
    <row r="3" spans="1:117" ht="43.5" customHeight="1" x14ac:dyDescent="0.25">
      <c r="A3" s="186"/>
      <c r="B3" s="186"/>
      <c r="C3" s="188"/>
      <c r="D3" s="186"/>
      <c r="E3" s="190"/>
      <c r="F3" s="185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B3" s="143" t="s">
        <v>28</v>
      </c>
      <c r="AC3" s="143" t="s">
        <v>359</v>
      </c>
      <c r="AD3" s="6" t="s">
        <v>11</v>
      </c>
      <c r="AE3" s="6" t="s">
        <v>12</v>
      </c>
      <c r="AF3" s="6" t="s">
        <v>13</v>
      </c>
      <c r="AG3" s="6" t="s">
        <v>14</v>
      </c>
      <c r="AH3" s="6" t="s">
        <v>15</v>
      </c>
      <c r="AI3" s="6" t="s">
        <v>16</v>
      </c>
      <c r="AJ3" s="6" t="s">
        <v>17</v>
      </c>
      <c r="AK3" s="6" t="s">
        <v>18</v>
      </c>
      <c r="AL3" s="6" t="s">
        <v>19</v>
      </c>
      <c r="AM3" s="6" t="s">
        <v>20</v>
      </c>
      <c r="AN3" s="6" t="s">
        <v>29</v>
      </c>
      <c r="AO3" s="6" t="s">
        <v>21</v>
      </c>
      <c r="AP3" s="6" t="s">
        <v>22</v>
      </c>
      <c r="AQ3" s="6" t="s">
        <v>23</v>
      </c>
      <c r="AR3" s="7">
        <f>+V3</f>
        <v>0</v>
      </c>
      <c r="AS3" s="6" t="s">
        <v>24</v>
      </c>
      <c r="AT3" s="6" t="s">
        <v>25</v>
      </c>
      <c r="AU3" s="6" t="s">
        <v>26</v>
      </c>
      <c r="AV3" s="6" t="s">
        <v>27</v>
      </c>
      <c r="AW3" s="144" t="s">
        <v>28</v>
      </c>
      <c r="AX3" s="144" t="s">
        <v>359</v>
      </c>
      <c r="AY3" s="8" t="s">
        <v>11</v>
      </c>
      <c r="AZ3" s="143" t="s">
        <v>28</v>
      </c>
      <c r="BA3" s="143" t="s">
        <v>359</v>
      </c>
      <c r="BB3" s="8" t="s">
        <v>14</v>
      </c>
      <c r="BC3" s="8" t="s">
        <v>15</v>
      </c>
      <c r="BD3" s="8" t="s">
        <v>16</v>
      </c>
      <c r="BE3" s="8" t="s">
        <v>17</v>
      </c>
      <c r="BF3" s="8" t="s">
        <v>18</v>
      </c>
      <c r="BG3" s="8" t="s">
        <v>19</v>
      </c>
      <c r="BH3" s="8" t="s">
        <v>20</v>
      </c>
      <c r="BI3" s="8" t="s">
        <v>29</v>
      </c>
      <c r="BJ3" s="8" t="s">
        <v>21</v>
      </c>
      <c r="BK3" s="8" t="s">
        <v>22</v>
      </c>
      <c r="BL3" s="8" t="s">
        <v>23</v>
      </c>
      <c r="BM3" s="8">
        <f>+AR3</f>
        <v>0</v>
      </c>
      <c r="BN3" s="8" t="s">
        <v>24</v>
      </c>
      <c r="BO3" s="8" t="s">
        <v>25</v>
      </c>
      <c r="BP3" s="8" t="s">
        <v>26</v>
      </c>
      <c r="BQ3" s="8" t="s">
        <v>27</v>
      </c>
      <c r="BR3" s="143" t="s">
        <v>28</v>
      </c>
      <c r="BS3" s="143" t="s">
        <v>359</v>
      </c>
      <c r="BT3" s="6" t="s">
        <v>11</v>
      </c>
      <c r="BU3" s="6" t="s">
        <v>12</v>
      </c>
      <c r="BV3" s="6" t="s">
        <v>13</v>
      </c>
      <c r="BW3" s="6" t="s">
        <v>14</v>
      </c>
      <c r="BX3" s="6" t="s">
        <v>15</v>
      </c>
      <c r="BY3" s="6" t="s">
        <v>16</v>
      </c>
      <c r="BZ3" s="6" t="s">
        <v>17</v>
      </c>
      <c r="CA3" s="6" t="s">
        <v>18</v>
      </c>
      <c r="CB3" s="6" t="s">
        <v>19</v>
      </c>
      <c r="CC3" s="6" t="s">
        <v>20</v>
      </c>
      <c r="CD3" s="6" t="s">
        <v>29</v>
      </c>
      <c r="CE3" s="6" t="s">
        <v>21</v>
      </c>
      <c r="CF3" s="6" t="s">
        <v>22</v>
      </c>
      <c r="CG3" s="6" t="s">
        <v>23</v>
      </c>
      <c r="CH3" s="6">
        <f>+BM3</f>
        <v>0</v>
      </c>
      <c r="CI3" s="6" t="s">
        <v>24</v>
      </c>
      <c r="CJ3" s="6" t="s">
        <v>25</v>
      </c>
      <c r="CK3" s="6" t="s">
        <v>26</v>
      </c>
      <c r="CL3" s="6" t="s">
        <v>27</v>
      </c>
      <c r="CM3" s="144" t="s">
        <v>28</v>
      </c>
      <c r="CN3" s="144" t="s">
        <v>359</v>
      </c>
      <c r="CO3" s="8" t="s">
        <v>11</v>
      </c>
      <c r="CP3" s="8" t="s">
        <v>12</v>
      </c>
      <c r="CQ3" s="8" t="s">
        <v>13</v>
      </c>
      <c r="CR3" s="8" t="s">
        <v>14</v>
      </c>
      <c r="CS3" s="8" t="s">
        <v>15</v>
      </c>
      <c r="CT3" s="8" t="s">
        <v>16</v>
      </c>
      <c r="CU3" s="8" t="s">
        <v>17</v>
      </c>
      <c r="CV3" s="8" t="s">
        <v>18</v>
      </c>
      <c r="CW3" s="8" t="s">
        <v>19</v>
      </c>
      <c r="CX3" s="8" t="s">
        <v>20</v>
      </c>
      <c r="CY3" s="8" t="s">
        <v>29</v>
      </c>
      <c r="CZ3" s="8" t="s">
        <v>21</v>
      </c>
      <c r="DA3" s="8" t="s">
        <v>22</v>
      </c>
      <c r="DB3" s="8" t="s">
        <v>23</v>
      </c>
      <c r="DC3" s="9">
        <f>+CH3</f>
        <v>0</v>
      </c>
      <c r="DD3" s="8" t="s">
        <v>24</v>
      </c>
      <c r="DE3" s="8" t="s">
        <v>25</v>
      </c>
      <c r="DF3" s="8" t="s">
        <v>26</v>
      </c>
      <c r="DG3" s="8" t="s">
        <v>27</v>
      </c>
      <c r="DJ3" s="224"/>
      <c r="DK3" s="227" t="s">
        <v>377</v>
      </c>
      <c r="DL3" s="227" t="s">
        <v>378</v>
      </c>
      <c r="DM3" s="228" t="s">
        <v>379</v>
      </c>
    </row>
    <row r="4" spans="1:117" ht="65.25" hidden="1" customHeight="1" x14ac:dyDescent="0.25">
      <c r="A4" s="162" t="s">
        <v>30</v>
      </c>
      <c r="B4" s="181" t="s">
        <v>31</v>
      </c>
      <c r="C4" s="10" t="s">
        <v>32</v>
      </c>
      <c r="D4" s="11" t="s">
        <v>33</v>
      </c>
      <c r="E4" s="12">
        <v>510</v>
      </c>
      <c r="F4" s="13" t="s">
        <v>34</v>
      </c>
      <c r="G4" s="14">
        <f>SUM(H4:Z4)</f>
        <v>25000000</v>
      </c>
      <c r="H4" s="14"/>
      <c r="I4" s="14"/>
      <c r="J4" s="14"/>
      <c r="K4" s="14"/>
      <c r="L4" s="14">
        <v>25000000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5"/>
      <c r="AB4" s="16">
        <f t="shared" ref="AB4:AB69" si="0">+AC4/G4</f>
        <v>1</v>
      </c>
      <c r="AC4" s="14">
        <f>SUM(AD4:AV4)</f>
        <v>25000000</v>
      </c>
      <c r="AD4" s="17"/>
      <c r="AE4" s="18"/>
      <c r="AF4" s="18"/>
      <c r="AG4" s="18"/>
      <c r="AH4" s="14">
        <v>25000000</v>
      </c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6">
        <f t="shared" ref="AW4:AW69" si="1">1-AB4</f>
        <v>0</v>
      </c>
      <c r="AX4" s="14">
        <f t="shared" ref="AX4:AX11" si="2">SUM(AY4:BQ4)</f>
        <v>0</v>
      </c>
      <c r="AY4" s="14">
        <f t="shared" ref="AY4:BN21" si="3">+H4</f>
        <v>0</v>
      </c>
      <c r="AZ4" s="14">
        <f t="shared" si="3"/>
        <v>0</v>
      </c>
      <c r="BA4" s="14">
        <f t="shared" ref="BA4:BB16" si="4">J4-AF4</f>
        <v>0</v>
      </c>
      <c r="BB4" s="14">
        <f t="shared" si="4"/>
        <v>0</v>
      </c>
      <c r="BC4" s="14">
        <f t="shared" ref="BC4:BO16" si="5">+L4-AH4</f>
        <v>0</v>
      </c>
      <c r="BD4" s="14">
        <f t="shared" si="5"/>
        <v>0</v>
      </c>
      <c r="BE4" s="14">
        <f t="shared" si="5"/>
        <v>0</v>
      </c>
      <c r="BF4" s="14">
        <f t="shared" si="5"/>
        <v>0</v>
      </c>
      <c r="BG4" s="14">
        <f t="shared" si="5"/>
        <v>0</v>
      </c>
      <c r="BH4" s="14">
        <f t="shared" si="5"/>
        <v>0</v>
      </c>
      <c r="BI4" s="14">
        <f t="shared" si="5"/>
        <v>0</v>
      </c>
      <c r="BJ4" s="14">
        <f t="shared" si="5"/>
        <v>0</v>
      </c>
      <c r="BK4" s="14">
        <f t="shared" si="5"/>
        <v>0</v>
      </c>
      <c r="BL4" s="14">
        <f t="shared" si="5"/>
        <v>0</v>
      </c>
      <c r="BM4" s="14">
        <f t="shared" si="5"/>
        <v>0</v>
      </c>
      <c r="BN4" s="14">
        <f t="shared" si="5"/>
        <v>0</v>
      </c>
      <c r="BO4" s="14">
        <f t="shared" si="5"/>
        <v>0</v>
      </c>
      <c r="BP4" s="14">
        <f>Y4-AU4</f>
        <v>0</v>
      </c>
      <c r="BQ4" s="14">
        <f t="shared" ref="BQ4:BQ19" si="6">+Z4-AV4</f>
        <v>0</v>
      </c>
      <c r="BR4" s="16">
        <f t="shared" ref="BR4:BR69" si="7">+BS4/G4</f>
        <v>9.5031840000000006E-2</v>
      </c>
      <c r="BS4" s="14">
        <f>SUM(BT4:CL4)</f>
        <v>2375796</v>
      </c>
      <c r="BT4" s="14"/>
      <c r="BU4" s="14"/>
      <c r="BV4" s="14"/>
      <c r="BW4" s="14"/>
      <c r="BX4" s="14">
        <f>+'[1]MARZO 2016 ULTIMO'!$H$857</f>
        <v>2375796</v>
      </c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6">
        <f t="shared" ref="CM4:CM57" si="8">1-BR4</f>
        <v>0.90496816000000002</v>
      </c>
      <c r="CN4" s="14">
        <f>SUM(CO4:DG4)</f>
        <v>22624204</v>
      </c>
      <c r="CO4" s="14">
        <f t="shared" ref="CO4:CX19" si="9">H4-BT4</f>
        <v>0</v>
      </c>
      <c r="CP4" s="14">
        <f t="shared" si="9"/>
        <v>0</v>
      </c>
      <c r="CQ4" s="14">
        <f t="shared" si="9"/>
        <v>0</v>
      </c>
      <c r="CR4" s="14">
        <f t="shared" si="9"/>
        <v>0</v>
      </c>
      <c r="CS4" s="14">
        <f t="shared" si="9"/>
        <v>22624204</v>
      </c>
      <c r="CT4" s="14">
        <f t="shared" si="9"/>
        <v>0</v>
      </c>
      <c r="CU4" s="14">
        <f t="shared" si="9"/>
        <v>0</v>
      </c>
      <c r="CV4" s="14">
        <f t="shared" ref="CV4:CX16" si="10">+O4-CA4</f>
        <v>0</v>
      </c>
      <c r="CW4" s="14">
        <f t="shared" si="10"/>
        <v>0</v>
      </c>
      <c r="CX4" s="14">
        <f t="shared" si="10"/>
        <v>0</v>
      </c>
      <c r="CY4" s="14">
        <f t="shared" ref="CY4:DG19" si="11">R4-CD4</f>
        <v>0</v>
      </c>
      <c r="CZ4" s="14">
        <f t="shared" si="11"/>
        <v>0</v>
      </c>
      <c r="DA4" s="14">
        <f t="shared" si="11"/>
        <v>0</v>
      </c>
      <c r="DB4" s="14">
        <f t="shared" ref="DB4:DG16" si="12">+U4-CG4</f>
        <v>0</v>
      </c>
      <c r="DC4" s="14">
        <f t="shared" si="12"/>
        <v>0</v>
      </c>
      <c r="DD4" s="14">
        <f t="shared" si="12"/>
        <v>0</v>
      </c>
      <c r="DE4" s="14">
        <f t="shared" si="12"/>
        <v>0</v>
      </c>
      <c r="DF4" s="14">
        <f t="shared" si="12"/>
        <v>0</v>
      </c>
      <c r="DG4" s="14">
        <f t="shared" si="12"/>
        <v>0</v>
      </c>
      <c r="DJ4" s="224"/>
      <c r="DK4" s="229"/>
      <c r="DL4" s="229"/>
      <c r="DM4" s="229"/>
    </row>
    <row r="5" spans="1:117" ht="63.75" hidden="1" customHeight="1" x14ac:dyDescent="0.25">
      <c r="A5" s="149"/>
      <c r="B5" s="182"/>
      <c r="C5" s="10" t="s">
        <v>35</v>
      </c>
      <c r="D5" s="11" t="s">
        <v>36</v>
      </c>
      <c r="E5" s="12">
        <v>510</v>
      </c>
      <c r="F5" s="13" t="s">
        <v>34</v>
      </c>
      <c r="G5" s="14">
        <f t="shared" ref="G5:G11" si="13">SUM(H5:Z5)</f>
        <v>59000000</v>
      </c>
      <c r="H5" s="14"/>
      <c r="I5" s="14"/>
      <c r="J5" s="14">
        <v>18000000</v>
      </c>
      <c r="K5" s="14"/>
      <c r="L5" s="14">
        <v>36000000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>
        <f>5000000</f>
        <v>5000000</v>
      </c>
      <c r="AA5" s="20"/>
      <c r="AB5" s="16">
        <f t="shared" si="0"/>
        <v>0.63779689830508479</v>
      </c>
      <c r="AC5" s="14">
        <f t="shared" ref="AC5:AC68" si="14">SUM(AD5:AV5)</f>
        <v>37630017</v>
      </c>
      <c r="AD5" s="14"/>
      <c r="AE5" s="14"/>
      <c r="AF5" s="14"/>
      <c r="AG5" s="14"/>
      <c r="AH5" s="14">
        <f>+'[1]MARZO 2016 ULTIMO'!$O$867</f>
        <v>36000000</v>
      </c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>
        <f>+'[1]MARZO 2016 ULTIMO'!$AF$867</f>
        <v>1630017</v>
      </c>
      <c r="AW5" s="16">
        <f t="shared" si="1"/>
        <v>0.36220310169491521</v>
      </c>
      <c r="AX5" s="14">
        <f>SUM(AY5:BQ5)</f>
        <v>21369983</v>
      </c>
      <c r="AY5" s="14">
        <f>+H5</f>
        <v>0</v>
      </c>
      <c r="AZ5" s="14">
        <f t="shared" si="3"/>
        <v>0</v>
      </c>
      <c r="BA5" s="14">
        <f t="shared" si="4"/>
        <v>18000000</v>
      </c>
      <c r="BB5" s="14">
        <f t="shared" si="4"/>
        <v>0</v>
      </c>
      <c r="BC5" s="14">
        <f t="shared" si="5"/>
        <v>0</v>
      </c>
      <c r="BD5" s="14">
        <f t="shared" si="5"/>
        <v>0</v>
      </c>
      <c r="BE5" s="14">
        <f t="shared" si="5"/>
        <v>0</v>
      </c>
      <c r="BF5" s="14">
        <f t="shared" si="5"/>
        <v>0</v>
      </c>
      <c r="BG5" s="14">
        <f t="shared" si="5"/>
        <v>0</v>
      </c>
      <c r="BH5" s="14">
        <f t="shared" si="5"/>
        <v>0</v>
      </c>
      <c r="BI5" s="14">
        <f t="shared" si="5"/>
        <v>0</v>
      </c>
      <c r="BJ5" s="14">
        <f t="shared" si="5"/>
        <v>0</v>
      </c>
      <c r="BK5" s="14">
        <f t="shared" si="5"/>
        <v>0</v>
      </c>
      <c r="BL5" s="14">
        <f t="shared" si="5"/>
        <v>0</v>
      </c>
      <c r="BM5" s="14">
        <f t="shared" si="5"/>
        <v>0</v>
      </c>
      <c r="BN5" s="14">
        <f t="shared" si="5"/>
        <v>0</v>
      </c>
      <c r="BO5" s="14"/>
      <c r="BP5" s="14">
        <f t="shared" ref="BP5:BP19" si="15">Y5-AU5</f>
        <v>0</v>
      </c>
      <c r="BQ5" s="14">
        <f t="shared" si="6"/>
        <v>3369983</v>
      </c>
      <c r="BR5" s="16">
        <f t="shared" si="7"/>
        <v>0.38505845762711866</v>
      </c>
      <c r="BS5" s="14">
        <f t="shared" ref="BS5:BS69" si="16">SUM(BT5:CL5)</f>
        <v>22718449</v>
      </c>
      <c r="BT5" s="14"/>
      <c r="BU5" s="14"/>
      <c r="BV5" s="14"/>
      <c r="BW5" s="14"/>
      <c r="BX5" s="14">
        <f>+'[2]ENERO 2016'!$H$495</f>
        <v>21089997</v>
      </c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>
        <f>+'[1]MARZO 2016 ULTIMO'!$H$871+'[1]MARZO 2016 ULTIMO'!$H$872</f>
        <v>1628452</v>
      </c>
      <c r="CM5" s="16">
        <f t="shared" si="8"/>
        <v>0.61494154237288134</v>
      </c>
      <c r="CN5" s="14">
        <f t="shared" ref="CN5:CN18" si="17">SUM(CO5:DG5)</f>
        <v>36281551</v>
      </c>
      <c r="CO5" s="14">
        <f t="shared" si="9"/>
        <v>0</v>
      </c>
      <c r="CP5" s="14">
        <f t="shared" si="9"/>
        <v>0</v>
      </c>
      <c r="CQ5" s="14">
        <f t="shared" si="9"/>
        <v>18000000</v>
      </c>
      <c r="CR5" s="14">
        <f t="shared" si="9"/>
        <v>0</v>
      </c>
      <c r="CS5" s="14">
        <f t="shared" si="9"/>
        <v>14910003</v>
      </c>
      <c r="CT5" s="14">
        <f t="shared" si="9"/>
        <v>0</v>
      </c>
      <c r="CU5" s="14">
        <f t="shared" si="9"/>
        <v>0</v>
      </c>
      <c r="CV5" s="14">
        <f t="shared" si="10"/>
        <v>0</v>
      </c>
      <c r="CW5" s="14">
        <f t="shared" si="10"/>
        <v>0</v>
      </c>
      <c r="CX5" s="14">
        <f t="shared" si="10"/>
        <v>0</v>
      </c>
      <c r="CY5" s="14">
        <f t="shared" si="11"/>
        <v>0</v>
      </c>
      <c r="CZ5" s="14">
        <f t="shared" si="11"/>
        <v>0</v>
      </c>
      <c r="DA5" s="14">
        <f t="shared" si="11"/>
        <v>0</v>
      </c>
      <c r="DB5" s="14">
        <f t="shared" si="12"/>
        <v>0</v>
      </c>
      <c r="DC5" s="14">
        <f t="shared" si="12"/>
        <v>0</v>
      </c>
      <c r="DD5" s="14">
        <f t="shared" si="12"/>
        <v>0</v>
      </c>
      <c r="DE5" s="14">
        <f t="shared" si="12"/>
        <v>0</v>
      </c>
      <c r="DF5" s="14">
        <f t="shared" si="12"/>
        <v>0</v>
      </c>
      <c r="DG5" s="14">
        <f t="shared" si="12"/>
        <v>3371548</v>
      </c>
      <c r="DJ5" s="224"/>
      <c r="DK5" s="229"/>
      <c r="DL5" s="229"/>
      <c r="DM5" s="229"/>
    </row>
    <row r="6" spans="1:117" ht="56.25" hidden="1" customHeight="1" x14ac:dyDescent="0.25">
      <c r="A6" s="149"/>
      <c r="B6" s="183"/>
      <c r="C6" s="10" t="s">
        <v>37</v>
      </c>
      <c r="D6" s="11" t="s">
        <v>38</v>
      </c>
      <c r="E6" s="137">
        <v>510</v>
      </c>
      <c r="F6" s="13" t="s">
        <v>34</v>
      </c>
      <c r="G6" s="14">
        <f t="shared" si="13"/>
        <v>21000000</v>
      </c>
      <c r="H6" s="14"/>
      <c r="I6" s="14"/>
      <c r="J6" s="14">
        <v>11000000</v>
      </c>
      <c r="K6" s="14"/>
      <c r="L6" s="14">
        <v>10000000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20"/>
      <c r="AB6" s="16">
        <f t="shared" si="0"/>
        <v>0.47619047619047616</v>
      </c>
      <c r="AC6" s="14">
        <f t="shared" si="14"/>
        <v>10000000</v>
      </c>
      <c r="AD6" s="14"/>
      <c r="AE6" s="14"/>
      <c r="AF6" s="14"/>
      <c r="AG6" s="14"/>
      <c r="AH6" s="14">
        <f>+'[1]MARZO 2016 ULTIMO'!$O$878</f>
        <v>10000000</v>
      </c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6">
        <f t="shared" si="1"/>
        <v>0.52380952380952384</v>
      </c>
      <c r="AX6" s="14">
        <f>SUM(AY6:BQ6)</f>
        <v>11000000</v>
      </c>
      <c r="AY6" s="14">
        <f t="shared" si="3"/>
        <v>0</v>
      </c>
      <c r="AZ6" s="14">
        <f t="shared" si="3"/>
        <v>0</v>
      </c>
      <c r="BA6" s="14">
        <f t="shared" si="4"/>
        <v>11000000</v>
      </c>
      <c r="BB6" s="14">
        <f t="shared" si="4"/>
        <v>0</v>
      </c>
      <c r="BC6" s="14">
        <f t="shared" si="5"/>
        <v>0</v>
      </c>
      <c r="BD6" s="14">
        <f t="shared" si="5"/>
        <v>0</v>
      </c>
      <c r="BE6" s="14">
        <f t="shared" si="5"/>
        <v>0</v>
      </c>
      <c r="BF6" s="14">
        <f t="shared" si="5"/>
        <v>0</v>
      </c>
      <c r="BG6" s="14">
        <f t="shared" si="5"/>
        <v>0</v>
      </c>
      <c r="BH6" s="14">
        <f t="shared" si="5"/>
        <v>0</v>
      </c>
      <c r="BI6" s="14">
        <f t="shared" si="5"/>
        <v>0</v>
      </c>
      <c r="BJ6" s="14">
        <f t="shared" si="5"/>
        <v>0</v>
      </c>
      <c r="BK6" s="14">
        <f t="shared" si="5"/>
        <v>0</v>
      </c>
      <c r="BL6" s="14">
        <f t="shared" si="5"/>
        <v>0</v>
      </c>
      <c r="BM6" s="14">
        <f t="shared" si="5"/>
        <v>0</v>
      </c>
      <c r="BN6" s="14">
        <f t="shared" si="5"/>
        <v>0</v>
      </c>
      <c r="BO6" s="14"/>
      <c r="BP6" s="14">
        <f t="shared" si="15"/>
        <v>0</v>
      </c>
      <c r="BQ6" s="14">
        <f t="shared" si="6"/>
        <v>0</v>
      </c>
      <c r="BR6" s="16">
        <f t="shared" si="7"/>
        <v>0</v>
      </c>
      <c r="BS6" s="14">
        <f t="shared" si="16"/>
        <v>0</v>
      </c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6">
        <f t="shared" si="8"/>
        <v>1</v>
      </c>
      <c r="CN6" s="14">
        <f t="shared" si="17"/>
        <v>21000000</v>
      </c>
      <c r="CO6" s="14">
        <f t="shared" si="9"/>
        <v>0</v>
      </c>
      <c r="CP6" s="14">
        <f t="shared" si="9"/>
        <v>0</v>
      </c>
      <c r="CQ6" s="14">
        <f t="shared" si="9"/>
        <v>11000000</v>
      </c>
      <c r="CR6" s="14">
        <f t="shared" si="9"/>
        <v>0</v>
      </c>
      <c r="CS6" s="14">
        <f t="shared" si="9"/>
        <v>10000000</v>
      </c>
      <c r="CT6" s="14">
        <f t="shared" si="9"/>
        <v>0</v>
      </c>
      <c r="CU6" s="14">
        <f t="shared" si="9"/>
        <v>0</v>
      </c>
      <c r="CV6" s="14">
        <f t="shared" si="10"/>
        <v>0</v>
      </c>
      <c r="CW6" s="14">
        <f t="shared" si="10"/>
        <v>0</v>
      </c>
      <c r="CX6" s="14">
        <f t="shared" si="10"/>
        <v>0</v>
      </c>
      <c r="CY6" s="14">
        <f t="shared" si="11"/>
        <v>0</v>
      </c>
      <c r="CZ6" s="14">
        <f t="shared" si="11"/>
        <v>0</v>
      </c>
      <c r="DA6" s="14">
        <f t="shared" si="11"/>
        <v>0</v>
      </c>
      <c r="DB6" s="14">
        <f t="shared" si="12"/>
        <v>0</v>
      </c>
      <c r="DC6" s="14">
        <f t="shared" si="12"/>
        <v>0</v>
      </c>
      <c r="DD6" s="14">
        <f t="shared" si="12"/>
        <v>0</v>
      </c>
      <c r="DE6" s="14">
        <f t="shared" si="12"/>
        <v>0</v>
      </c>
      <c r="DF6" s="14">
        <f t="shared" si="12"/>
        <v>0</v>
      </c>
      <c r="DG6" s="14">
        <f t="shared" si="12"/>
        <v>0</v>
      </c>
      <c r="DJ6" s="224"/>
      <c r="DK6" s="229"/>
      <c r="DL6" s="229"/>
      <c r="DM6" s="229"/>
    </row>
    <row r="7" spans="1:117" ht="54" hidden="1" customHeight="1" x14ac:dyDescent="0.25">
      <c r="A7" s="149"/>
      <c r="B7" s="21" t="s">
        <v>39</v>
      </c>
      <c r="C7" s="10" t="s">
        <v>40</v>
      </c>
      <c r="D7" s="11" t="s">
        <v>41</v>
      </c>
      <c r="E7" s="12">
        <v>510</v>
      </c>
      <c r="F7" s="13" t="s">
        <v>42</v>
      </c>
      <c r="G7" s="14">
        <f t="shared" si="13"/>
        <v>33576315</v>
      </c>
      <c r="H7" s="14"/>
      <c r="I7" s="14"/>
      <c r="J7" s="14">
        <f>21000000-21000000</f>
        <v>0</v>
      </c>
      <c r="K7" s="14"/>
      <c r="L7" s="14">
        <f>21000000</f>
        <v>21000000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>
        <v>12576315</v>
      </c>
      <c r="AB7" s="16">
        <f t="shared" si="0"/>
        <v>5.5882100224518387E-2</v>
      </c>
      <c r="AC7" s="14">
        <f t="shared" si="14"/>
        <v>1876315</v>
      </c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>
        <f>+'[2]ENERO 2016'!$AD$520</f>
        <v>1876315</v>
      </c>
      <c r="AW7" s="16">
        <f t="shared" si="1"/>
        <v>0.94411789977548166</v>
      </c>
      <c r="AX7" s="14">
        <f>SUM(AY7:BQ7)</f>
        <v>31700000</v>
      </c>
      <c r="AY7" s="14">
        <f t="shared" si="3"/>
        <v>0</v>
      </c>
      <c r="AZ7" s="14">
        <f t="shared" si="3"/>
        <v>0</v>
      </c>
      <c r="BA7" s="14">
        <f t="shared" si="4"/>
        <v>0</v>
      </c>
      <c r="BB7" s="14">
        <f t="shared" si="4"/>
        <v>0</v>
      </c>
      <c r="BC7" s="14">
        <f t="shared" si="5"/>
        <v>21000000</v>
      </c>
      <c r="BD7" s="14">
        <f t="shared" si="5"/>
        <v>0</v>
      </c>
      <c r="BE7" s="14">
        <f t="shared" si="5"/>
        <v>0</v>
      </c>
      <c r="BF7" s="14">
        <f t="shared" si="5"/>
        <v>0</v>
      </c>
      <c r="BG7" s="14">
        <f t="shared" si="5"/>
        <v>0</v>
      </c>
      <c r="BH7" s="14">
        <f t="shared" si="5"/>
        <v>0</v>
      </c>
      <c r="BI7" s="14">
        <f t="shared" si="5"/>
        <v>0</v>
      </c>
      <c r="BJ7" s="14">
        <f t="shared" si="5"/>
        <v>0</v>
      </c>
      <c r="BK7" s="14">
        <f t="shared" si="5"/>
        <v>0</v>
      </c>
      <c r="BL7" s="14">
        <f t="shared" si="5"/>
        <v>0</v>
      </c>
      <c r="BM7" s="14">
        <f t="shared" si="5"/>
        <v>0</v>
      </c>
      <c r="BN7" s="14">
        <f t="shared" si="5"/>
        <v>0</v>
      </c>
      <c r="BO7" s="14"/>
      <c r="BP7" s="14">
        <f t="shared" si="15"/>
        <v>0</v>
      </c>
      <c r="BQ7" s="14">
        <f t="shared" si="6"/>
        <v>10700000</v>
      </c>
      <c r="BR7" s="16">
        <f t="shared" si="7"/>
        <v>2.3497754294954643E-2</v>
      </c>
      <c r="BS7" s="14">
        <f t="shared" si="16"/>
        <v>788968</v>
      </c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>
        <v>788968</v>
      </c>
      <c r="CM7" s="16">
        <f t="shared" si="8"/>
        <v>0.9765022457050454</v>
      </c>
      <c r="CN7" s="14">
        <f t="shared" si="17"/>
        <v>32787347</v>
      </c>
      <c r="CO7" s="14">
        <f t="shared" si="9"/>
        <v>0</v>
      </c>
      <c r="CP7" s="14">
        <f t="shared" si="9"/>
        <v>0</v>
      </c>
      <c r="CQ7" s="14">
        <f t="shared" si="9"/>
        <v>0</v>
      </c>
      <c r="CR7" s="14">
        <f t="shared" si="9"/>
        <v>0</v>
      </c>
      <c r="CS7" s="14">
        <f t="shared" si="9"/>
        <v>21000000</v>
      </c>
      <c r="CT7" s="14">
        <f t="shared" si="9"/>
        <v>0</v>
      </c>
      <c r="CU7" s="14">
        <f t="shared" si="9"/>
        <v>0</v>
      </c>
      <c r="CV7" s="14">
        <f t="shared" si="10"/>
        <v>0</v>
      </c>
      <c r="CW7" s="14">
        <f t="shared" si="10"/>
        <v>0</v>
      </c>
      <c r="CX7" s="14">
        <f t="shared" si="10"/>
        <v>0</v>
      </c>
      <c r="CY7" s="14">
        <f t="shared" si="11"/>
        <v>0</v>
      </c>
      <c r="CZ7" s="14">
        <f t="shared" si="11"/>
        <v>0</v>
      </c>
      <c r="DA7" s="14">
        <f t="shared" si="11"/>
        <v>0</v>
      </c>
      <c r="DB7" s="14">
        <f t="shared" si="12"/>
        <v>0</v>
      </c>
      <c r="DC7" s="14">
        <f t="shared" si="12"/>
        <v>0</v>
      </c>
      <c r="DD7" s="14">
        <f t="shared" si="12"/>
        <v>0</v>
      </c>
      <c r="DE7" s="14">
        <f t="shared" si="12"/>
        <v>0</v>
      </c>
      <c r="DF7" s="14">
        <f t="shared" si="12"/>
        <v>0</v>
      </c>
      <c r="DG7" s="14">
        <f t="shared" si="12"/>
        <v>11787347</v>
      </c>
      <c r="DJ7" s="224"/>
      <c r="DK7" s="229"/>
      <c r="DL7" s="229"/>
      <c r="DM7" s="229"/>
    </row>
    <row r="8" spans="1:117" ht="66.75" hidden="1" customHeight="1" x14ac:dyDescent="0.25">
      <c r="A8" s="149"/>
      <c r="B8" s="181" t="s">
        <v>43</v>
      </c>
      <c r="C8" s="10" t="s">
        <v>44</v>
      </c>
      <c r="D8" s="11" t="s">
        <v>45</v>
      </c>
      <c r="E8" s="12">
        <v>310</v>
      </c>
      <c r="F8" s="13" t="s">
        <v>34</v>
      </c>
      <c r="G8" s="14">
        <f t="shared" si="13"/>
        <v>200000000</v>
      </c>
      <c r="H8" s="14"/>
      <c r="I8" s="14"/>
      <c r="J8" s="14">
        <f>200000000-193378600</f>
        <v>6621400</v>
      </c>
      <c r="K8" s="14"/>
      <c r="L8" s="14">
        <f>193378600</f>
        <v>193378600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B8" s="16">
        <f t="shared" si="0"/>
        <v>0.99987499999999996</v>
      </c>
      <c r="AC8" s="14">
        <f t="shared" si="14"/>
        <v>199975000</v>
      </c>
      <c r="AD8" s="14"/>
      <c r="AE8" s="14"/>
      <c r="AF8" s="14">
        <f>+'[2]ENERO 2016'!$M$109</f>
        <v>6621400</v>
      </c>
      <c r="AG8" s="14"/>
      <c r="AH8" s="14">
        <f>+'[3]FEBRERO 2016'!$O$125</f>
        <v>193353600</v>
      </c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6">
        <f t="shared" si="1"/>
        <v>1.2500000000004174E-4</v>
      </c>
      <c r="AX8" s="14">
        <f t="shared" si="2"/>
        <v>25000</v>
      </c>
      <c r="AY8" s="14">
        <f t="shared" si="3"/>
        <v>0</v>
      </c>
      <c r="AZ8" s="14">
        <f t="shared" si="3"/>
        <v>0</v>
      </c>
      <c r="BA8" s="14">
        <f t="shared" si="4"/>
        <v>0</v>
      </c>
      <c r="BB8" s="14">
        <f t="shared" si="4"/>
        <v>0</v>
      </c>
      <c r="BC8" s="14">
        <f t="shared" si="5"/>
        <v>25000</v>
      </c>
      <c r="BD8" s="14">
        <f t="shared" si="5"/>
        <v>0</v>
      </c>
      <c r="BE8" s="14">
        <f t="shared" si="5"/>
        <v>0</v>
      </c>
      <c r="BF8" s="14">
        <f t="shared" si="5"/>
        <v>0</v>
      </c>
      <c r="BG8" s="14">
        <f t="shared" si="5"/>
        <v>0</v>
      </c>
      <c r="BH8" s="14">
        <f t="shared" si="5"/>
        <v>0</v>
      </c>
      <c r="BI8" s="14">
        <f t="shared" si="5"/>
        <v>0</v>
      </c>
      <c r="BJ8" s="14">
        <f t="shared" si="5"/>
        <v>0</v>
      </c>
      <c r="BK8" s="14">
        <f t="shared" si="5"/>
        <v>0</v>
      </c>
      <c r="BL8" s="14">
        <f t="shared" si="5"/>
        <v>0</v>
      </c>
      <c r="BM8" s="14">
        <f t="shared" si="5"/>
        <v>0</v>
      </c>
      <c r="BN8" s="14">
        <f t="shared" si="5"/>
        <v>0</v>
      </c>
      <c r="BO8" s="14"/>
      <c r="BP8" s="14">
        <f t="shared" si="15"/>
        <v>0</v>
      </c>
      <c r="BQ8" s="14">
        <f t="shared" si="6"/>
        <v>0</v>
      </c>
      <c r="BR8" s="16">
        <f t="shared" si="7"/>
        <v>0.16701797500000001</v>
      </c>
      <c r="BS8" s="14">
        <f t="shared" si="16"/>
        <v>33403595</v>
      </c>
      <c r="BT8" s="14"/>
      <c r="BU8" s="14"/>
      <c r="BV8" s="14">
        <f>+'[2]ENERO 2016'!$H$107</f>
        <v>6621400</v>
      </c>
      <c r="BW8" s="14"/>
      <c r="BX8" s="14">
        <f>+'[1]MARZO 2016 ULTIMO'!$H$153+'[1]MARZO 2016 ULTIMO'!$H$154+'[1]MARZO 2016 ULTIMO'!$H$156</f>
        <v>26782195</v>
      </c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6">
        <f t="shared" si="8"/>
        <v>0.83298202499999996</v>
      </c>
      <c r="CN8" s="14">
        <f t="shared" si="17"/>
        <v>166596405</v>
      </c>
      <c r="CO8" s="14">
        <f t="shared" si="9"/>
        <v>0</v>
      </c>
      <c r="CP8" s="14">
        <f t="shared" si="9"/>
        <v>0</v>
      </c>
      <c r="CQ8" s="14">
        <f t="shared" si="9"/>
        <v>0</v>
      </c>
      <c r="CR8" s="14">
        <f t="shared" si="9"/>
        <v>0</v>
      </c>
      <c r="CS8" s="14">
        <f t="shared" si="9"/>
        <v>166596405</v>
      </c>
      <c r="CT8" s="14">
        <f t="shared" si="9"/>
        <v>0</v>
      </c>
      <c r="CU8" s="14">
        <f t="shared" si="9"/>
        <v>0</v>
      </c>
      <c r="CV8" s="14">
        <f t="shared" si="10"/>
        <v>0</v>
      </c>
      <c r="CW8" s="14">
        <f t="shared" si="10"/>
        <v>0</v>
      </c>
      <c r="CX8" s="14">
        <f t="shared" si="10"/>
        <v>0</v>
      </c>
      <c r="CY8" s="14">
        <f t="shared" si="11"/>
        <v>0</v>
      </c>
      <c r="CZ8" s="14">
        <f t="shared" si="11"/>
        <v>0</v>
      </c>
      <c r="DA8" s="14">
        <f t="shared" si="11"/>
        <v>0</v>
      </c>
      <c r="DB8" s="14">
        <f t="shared" si="12"/>
        <v>0</v>
      </c>
      <c r="DC8" s="14">
        <f t="shared" si="12"/>
        <v>0</v>
      </c>
      <c r="DD8" s="14">
        <f t="shared" si="12"/>
        <v>0</v>
      </c>
      <c r="DE8" s="14">
        <f t="shared" si="12"/>
        <v>0</v>
      </c>
      <c r="DF8" s="14">
        <f t="shared" si="12"/>
        <v>0</v>
      </c>
      <c r="DG8" s="14">
        <f t="shared" si="12"/>
        <v>0</v>
      </c>
      <c r="DJ8" s="224"/>
      <c r="DK8" s="229"/>
      <c r="DL8" s="229"/>
      <c r="DM8" s="229"/>
    </row>
    <row r="9" spans="1:117" ht="54.75" hidden="1" customHeight="1" x14ac:dyDescent="0.25">
      <c r="A9" s="149"/>
      <c r="B9" s="182"/>
      <c r="C9" s="10" t="s">
        <v>46</v>
      </c>
      <c r="D9" s="11" t="s">
        <v>47</v>
      </c>
      <c r="E9" s="12">
        <v>310</v>
      </c>
      <c r="F9" s="13" t="s">
        <v>48</v>
      </c>
      <c r="G9" s="14">
        <f>SUM(H9:Z9)</f>
        <v>562000000</v>
      </c>
      <c r="H9" s="14"/>
      <c r="I9" s="14"/>
      <c r="J9" s="14">
        <f>150000000+21000000+193378600</f>
        <v>364378600</v>
      </c>
      <c r="K9" s="14"/>
      <c r="L9" s="14">
        <f>370000000-21000000-193378600</f>
        <v>155621400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>
        <f>30000000+12000000</f>
        <v>42000000</v>
      </c>
      <c r="AA9" s="22"/>
      <c r="AB9" s="16">
        <f t="shared" si="0"/>
        <v>5.7019345195729536E-2</v>
      </c>
      <c r="AC9" s="14">
        <f t="shared" si="14"/>
        <v>32044872</v>
      </c>
      <c r="AD9" s="14"/>
      <c r="AE9" s="14"/>
      <c r="AF9" s="14"/>
      <c r="AG9" s="14"/>
      <c r="AH9" s="14">
        <f>+'[1]MARZO 2016 ULTIMO'!$O$164</f>
        <v>32044872</v>
      </c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6">
        <f t="shared" si="1"/>
        <v>0.94298065480427051</v>
      </c>
      <c r="AX9" s="14">
        <f t="shared" si="2"/>
        <v>529955128</v>
      </c>
      <c r="AY9" s="14">
        <f t="shared" si="3"/>
        <v>0</v>
      </c>
      <c r="AZ9" s="14">
        <f t="shared" si="3"/>
        <v>0</v>
      </c>
      <c r="BA9" s="14">
        <f t="shared" si="4"/>
        <v>364378600</v>
      </c>
      <c r="BB9" s="14">
        <f t="shared" si="4"/>
        <v>0</v>
      </c>
      <c r="BC9" s="14">
        <f t="shared" si="5"/>
        <v>123576528</v>
      </c>
      <c r="BD9" s="14">
        <f t="shared" si="5"/>
        <v>0</v>
      </c>
      <c r="BE9" s="14">
        <f t="shared" si="5"/>
        <v>0</v>
      </c>
      <c r="BF9" s="14">
        <f t="shared" si="5"/>
        <v>0</v>
      </c>
      <c r="BG9" s="14">
        <f t="shared" si="5"/>
        <v>0</v>
      </c>
      <c r="BH9" s="14">
        <f t="shared" si="5"/>
        <v>0</v>
      </c>
      <c r="BI9" s="14">
        <f t="shared" si="5"/>
        <v>0</v>
      </c>
      <c r="BJ9" s="14">
        <f t="shared" si="5"/>
        <v>0</v>
      </c>
      <c r="BK9" s="14">
        <f t="shared" si="5"/>
        <v>0</v>
      </c>
      <c r="BL9" s="14">
        <f t="shared" si="5"/>
        <v>0</v>
      </c>
      <c r="BM9" s="14">
        <f t="shared" si="5"/>
        <v>0</v>
      </c>
      <c r="BN9" s="14">
        <f t="shared" si="5"/>
        <v>0</v>
      </c>
      <c r="BO9" s="14"/>
      <c r="BP9" s="14">
        <f t="shared" si="15"/>
        <v>0</v>
      </c>
      <c r="BQ9" s="14">
        <f t="shared" si="6"/>
        <v>42000000</v>
      </c>
      <c r="BR9" s="16">
        <f t="shared" si="7"/>
        <v>5.1681266903914592E-2</v>
      </c>
      <c r="BS9" s="14">
        <f t="shared" si="16"/>
        <v>29044872</v>
      </c>
      <c r="BT9" s="14"/>
      <c r="BU9" s="14"/>
      <c r="BV9" s="14"/>
      <c r="BW9" s="14"/>
      <c r="BX9" s="14">
        <f>+'[1]MARZO 2016 ULTIMO'!$H$162</f>
        <v>29044872</v>
      </c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6">
        <f t="shared" si="8"/>
        <v>0.94831873309608539</v>
      </c>
      <c r="CN9" s="14">
        <f t="shared" si="17"/>
        <v>532955128</v>
      </c>
      <c r="CO9" s="14">
        <f t="shared" si="9"/>
        <v>0</v>
      </c>
      <c r="CP9" s="14">
        <f t="shared" si="9"/>
        <v>0</v>
      </c>
      <c r="CQ9" s="14">
        <f t="shared" si="9"/>
        <v>364378600</v>
      </c>
      <c r="CR9" s="14">
        <f t="shared" si="9"/>
        <v>0</v>
      </c>
      <c r="CS9" s="14">
        <f t="shared" si="9"/>
        <v>126576528</v>
      </c>
      <c r="CT9" s="14">
        <f t="shared" si="9"/>
        <v>0</v>
      </c>
      <c r="CU9" s="14">
        <f t="shared" si="9"/>
        <v>0</v>
      </c>
      <c r="CV9" s="14">
        <f t="shared" si="10"/>
        <v>0</v>
      </c>
      <c r="CW9" s="14">
        <f t="shared" si="10"/>
        <v>0</v>
      </c>
      <c r="CX9" s="14">
        <f t="shared" si="10"/>
        <v>0</v>
      </c>
      <c r="CY9" s="14">
        <f t="shared" si="11"/>
        <v>0</v>
      </c>
      <c r="CZ9" s="14">
        <f t="shared" si="11"/>
        <v>0</v>
      </c>
      <c r="DA9" s="14">
        <f t="shared" si="11"/>
        <v>0</v>
      </c>
      <c r="DB9" s="14">
        <f t="shared" si="12"/>
        <v>0</v>
      </c>
      <c r="DC9" s="14">
        <f t="shared" si="12"/>
        <v>0</v>
      </c>
      <c r="DD9" s="14">
        <f t="shared" si="12"/>
        <v>0</v>
      </c>
      <c r="DE9" s="14">
        <f t="shared" si="12"/>
        <v>0</v>
      </c>
      <c r="DF9" s="14">
        <f t="shared" si="12"/>
        <v>0</v>
      </c>
      <c r="DG9" s="14">
        <f t="shared" si="12"/>
        <v>42000000</v>
      </c>
      <c r="DJ9" s="224"/>
      <c r="DK9" s="229"/>
      <c r="DL9" s="229"/>
      <c r="DM9" s="229"/>
    </row>
    <row r="10" spans="1:117" ht="30.75" hidden="1" customHeight="1" x14ac:dyDescent="0.25">
      <c r="A10" s="149"/>
      <c r="B10" s="182"/>
      <c r="C10" s="10" t="s">
        <v>49</v>
      </c>
      <c r="D10" s="11" t="s">
        <v>50</v>
      </c>
      <c r="E10" s="12">
        <v>310</v>
      </c>
      <c r="F10" s="13" t="s">
        <v>34</v>
      </c>
      <c r="G10" s="14">
        <f t="shared" si="13"/>
        <v>15000000</v>
      </c>
      <c r="H10" s="14"/>
      <c r="I10" s="14"/>
      <c r="J10" s="14"/>
      <c r="K10" s="14"/>
      <c r="L10" s="14">
        <v>15000000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22"/>
      <c r="AB10" s="16">
        <f t="shared" si="0"/>
        <v>0</v>
      </c>
      <c r="AC10" s="14">
        <f t="shared" si="14"/>
        <v>0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6">
        <f t="shared" si="1"/>
        <v>1</v>
      </c>
      <c r="AX10" s="14">
        <f t="shared" si="2"/>
        <v>15000000</v>
      </c>
      <c r="AY10" s="14">
        <f t="shared" si="3"/>
        <v>0</v>
      </c>
      <c r="AZ10" s="14">
        <f t="shared" ref="AZ10:AZ19" si="18">I10-AE10</f>
        <v>0</v>
      </c>
      <c r="BA10" s="14">
        <f t="shared" si="4"/>
        <v>0</v>
      </c>
      <c r="BB10" s="14">
        <f t="shared" si="4"/>
        <v>0</v>
      </c>
      <c r="BC10" s="14">
        <f t="shared" si="5"/>
        <v>15000000</v>
      </c>
      <c r="BD10" s="14">
        <f t="shared" si="5"/>
        <v>0</v>
      </c>
      <c r="BE10" s="14">
        <f t="shared" si="5"/>
        <v>0</v>
      </c>
      <c r="BF10" s="14">
        <f t="shared" si="5"/>
        <v>0</v>
      </c>
      <c r="BG10" s="14">
        <f t="shared" si="5"/>
        <v>0</v>
      </c>
      <c r="BH10" s="14">
        <f t="shared" si="5"/>
        <v>0</v>
      </c>
      <c r="BI10" s="14">
        <f t="shared" si="5"/>
        <v>0</v>
      </c>
      <c r="BJ10" s="14">
        <f t="shared" si="5"/>
        <v>0</v>
      </c>
      <c r="BK10" s="14">
        <f t="shared" si="5"/>
        <v>0</v>
      </c>
      <c r="BL10" s="14">
        <f t="shared" si="5"/>
        <v>0</v>
      </c>
      <c r="BM10" s="14">
        <f t="shared" si="5"/>
        <v>0</v>
      </c>
      <c r="BN10" s="14">
        <f t="shared" si="5"/>
        <v>0</v>
      </c>
      <c r="BO10" s="14"/>
      <c r="BP10" s="14">
        <f t="shared" si="15"/>
        <v>0</v>
      </c>
      <c r="BQ10" s="14">
        <f t="shared" si="6"/>
        <v>0</v>
      </c>
      <c r="BR10" s="16">
        <f t="shared" si="7"/>
        <v>0</v>
      </c>
      <c r="BS10" s="14">
        <f t="shared" si="16"/>
        <v>0</v>
      </c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6">
        <f t="shared" si="8"/>
        <v>1</v>
      </c>
      <c r="CN10" s="14">
        <f t="shared" si="17"/>
        <v>15000000</v>
      </c>
      <c r="CO10" s="14">
        <f t="shared" si="9"/>
        <v>0</v>
      </c>
      <c r="CP10" s="14">
        <f t="shared" si="9"/>
        <v>0</v>
      </c>
      <c r="CQ10" s="14">
        <f t="shared" si="9"/>
        <v>0</v>
      </c>
      <c r="CR10" s="14">
        <f t="shared" si="9"/>
        <v>0</v>
      </c>
      <c r="CS10" s="14">
        <f t="shared" si="9"/>
        <v>15000000</v>
      </c>
      <c r="CT10" s="14">
        <f t="shared" si="9"/>
        <v>0</v>
      </c>
      <c r="CU10" s="14">
        <f t="shared" si="9"/>
        <v>0</v>
      </c>
      <c r="CV10" s="14">
        <f t="shared" si="10"/>
        <v>0</v>
      </c>
      <c r="CW10" s="14">
        <f t="shared" si="10"/>
        <v>0</v>
      </c>
      <c r="CX10" s="14">
        <f t="shared" si="10"/>
        <v>0</v>
      </c>
      <c r="CY10" s="14">
        <f t="shared" si="11"/>
        <v>0</v>
      </c>
      <c r="CZ10" s="14">
        <f t="shared" si="11"/>
        <v>0</v>
      </c>
      <c r="DA10" s="14">
        <f t="shared" si="11"/>
        <v>0</v>
      </c>
      <c r="DB10" s="14">
        <f t="shared" si="12"/>
        <v>0</v>
      </c>
      <c r="DC10" s="14">
        <f t="shared" si="12"/>
        <v>0</v>
      </c>
      <c r="DD10" s="14">
        <f t="shared" si="12"/>
        <v>0</v>
      </c>
      <c r="DE10" s="14">
        <f t="shared" si="12"/>
        <v>0</v>
      </c>
      <c r="DF10" s="14">
        <f t="shared" si="12"/>
        <v>0</v>
      </c>
      <c r="DG10" s="14">
        <f t="shared" si="12"/>
        <v>0</v>
      </c>
      <c r="DJ10" s="224"/>
      <c r="DK10" s="229"/>
      <c r="DL10" s="229"/>
      <c r="DM10" s="229"/>
    </row>
    <row r="11" spans="1:117" ht="63" hidden="1" customHeight="1" x14ac:dyDescent="0.25">
      <c r="A11" s="149"/>
      <c r="B11" s="182"/>
      <c r="C11" s="10" t="s">
        <v>51</v>
      </c>
      <c r="D11" s="11" t="s">
        <v>52</v>
      </c>
      <c r="E11" s="12">
        <v>310</v>
      </c>
      <c r="F11" s="13" t="s">
        <v>34</v>
      </c>
      <c r="G11" s="14">
        <f t="shared" si="13"/>
        <v>50000000</v>
      </c>
      <c r="H11" s="14"/>
      <c r="I11" s="23"/>
      <c r="J11" s="14">
        <v>50000000</v>
      </c>
      <c r="K11" s="23"/>
      <c r="L11" s="23"/>
      <c r="M11" s="14"/>
      <c r="N11" s="23"/>
      <c r="O11" s="19"/>
      <c r="P11" s="19"/>
      <c r="Q11" s="19"/>
      <c r="R11" s="19"/>
      <c r="S11" s="19"/>
      <c r="T11" s="19"/>
      <c r="U11" s="14"/>
      <c r="V11" s="19"/>
      <c r="W11" s="19"/>
      <c r="X11" s="19"/>
      <c r="Y11" s="19"/>
      <c r="Z11" s="23"/>
      <c r="AA11" s="22"/>
      <c r="AB11" s="16">
        <f t="shared" si="0"/>
        <v>0</v>
      </c>
      <c r="AC11" s="14">
        <f t="shared" si="14"/>
        <v>0</v>
      </c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6">
        <f t="shared" si="1"/>
        <v>1</v>
      </c>
      <c r="AX11" s="14">
        <f t="shared" si="2"/>
        <v>50000000</v>
      </c>
      <c r="AY11" s="14">
        <f t="shared" si="3"/>
        <v>0</v>
      </c>
      <c r="AZ11" s="14">
        <f t="shared" si="18"/>
        <v>0</v>
      </c>
      <c r="BA11" s="14">
        <f t="shared" si="4"/>
        <v>50000000</v>
      </c>
      <c r="BB11" s="14">
        <f t="shared" si="4"/>
        <v>0</v>
      </c>
      <c r="BC11" s="14">
        <f t="shared" si="5"/>
        <v>0</v>
      </c>
      <c r="BD11" s="14">
        <f t="shared" si="5"/>
        <v>0</v>
      </c>
      <c r="BE11" s="14">
        <f t="shared" si="5"/>
        <v>0</v>
      </c>
      <c r="BF11" s="14">
        <f t="shared" si="5"/>
        <v>0</v>
      </c>
      <c r="BG11" s="14">
        <f t="shared" si="5"/>
        <v>0</v>
      </c>
      <c r="BH11" s="14">
        <f t="shared" si="5"/>
        <v>0</v>
      </c>
      <c r="BI11" s="14">
        <f t="shared" si="5"/>
        <v>0</v>
      </c>
      <c r="BJ11" s="14">
        <f t="shared" si="5"/>
        <v>0</v>
      </c>
      <c r="BK11" s="14">
        <f t="shared" si="5"/>
        <v>0</v>
      </c>
      <c r="BL11" s="14">
        <f t="shared" si="5"/>
        <v>0</v>
      </c>
      <c r="BM11" s="14">
        <f t="shared" si="5"/>
        <v>0</v>
      </c>
      <c r="BN11" s="14">
        <f t="shared" si="5"/>
        <v>0</v>
      </c>
      <c r="BO11" s="14"/>
      <c r="BP11" s="14">
        <f t="shared" si="15"/>
        <v>0</v>
      </c>
      <c r="BQ11" s="14">
        <f t="shared" si="6"/>
        <v>0</v>
      </c>
      <c r="BR11" s="16">
        <f t="shared" si="7"/>
        <v>0</v>
      </c>
      <c r="BS11" s="14">
        <f t="shared" si="16"/>
        <v>0</v>
      </c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6">
        <f t="shared" si="8"/>
        <v>1</v>
      </c>
      <c r="CN11" s="14">
        <f t="shared" si="17"/>
        <v>50000000</v>
      </c>
      <c r="CO11" s="14">
        <f t="shared" si="9"/>
        <v>0</v>
      </c>
      <c r="CP11" s="14">
        <f t="shared" si="9"/>
        <v>0</v>
      </c>
      <c r="CQ11" s="14">
        <f t="shared" si="9"/>
        <v>50000000</v>
      </c>
      <c r="CR11" s="14">
        <f t="shared" si="9"/>
        <v>0</v>
      </c>
      <c r="CS11" s="14">
        <f t="shared" si="9"/>
        <v>0</v>
      </c>
      <c r="CT11" s="14">
        <f t="shared" si="9"/>
        <v>0</v>
      </c>
      <c r="CU11" s="14">
        <f t="shared" si="9"/>
        <v>0</v>
      </c>
      <c r="CV11" s="14">
        <f t="shared" si="10"/>
        <v>0</v>
      </c>
      <c r="CW11" s="14">
        <f t="shared" si="10"/>
        <v>0</v>
      </c>
      <c r="CX11" s="14">
        <f t="shared" si="10"/>
        <v>0</v>
      </c>
      <c r="CY11" s="14">
        <f t="shared" si="11"/>
        <v>0</v>
      </c>
      <c r="CZ11" s="14">
        <f t="shared" si="11"/>
        <v>0</v>
      </c>
      <c r="DA11" s="14">
        <f t="shared" si="11"/>
        <v>0</v>
      </c>
      <c r="DB11" s="14">
        <f t="shared" si="12"/>
        <v>0</v>
      </c>
      <c r="DC11" s="14">
        <f t="shared" si="12"/>
        <v>0</v>
      </c>
      <c r="DD11" s="14">
        <f t="shared" si="12"/>
        <v>0</v>
      </c>
      <c r="DE11" s="14">
        <f t="shared" si="12"/>
        <v>0</v>
      </c>
      <c r="DF11" s="14">
        <f t="shared" si="12"/>
        <v>0</v>
      </c>
      <c r="DG11" s="14">
        <f t="shared" si="12"/>
        <v>0</v>
      </c>
      <c r="DJ11" s="224"/>
      <c r="DK11" s="229"/>
      <c r="DL11" s="229"/>
      <c r="DM11" s="229"/>
    </row>
    <row r="12" spans="1:117" ht="37.5" hidden="1" customHeight="1" x14ac:dyDescent="0.25">
      <c r="A12" s="149"/>
      <c r="B12" s="183"/>
      <c r="C12" s="10" t="s">
        <v>53</v>
      </c>
      <c r="D12" s="11" t="s">
        <v>54</v>
      </c>
      <c r="E12" s="12">
        <v>310</v>
      </c>
      <c r="F12" s="13" t="s">
        <v>34</v>
      </c>
      <c r="G12" s="14">
        <f>SUM(H12:Z12)</f>
        <v>10000000</v>
      </c>
      <c r="H12" s="14"/>
      <c r="I12" s="23"/>
      <c r="J12" s="14"/>
      <c r="K12" s="23"/>
      <c r="L12" s="14">
        <v>10000000</v>
      </c>
      <c r="M12" s="14"/>
      <c r="N12" s="23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23"/>
      <c r="AA12" s="22"/>
      <c r="AB12" s="16">
        <f t="shared" si="0"/>
        <v>0</v>
      </c>
      <c r="AC12" s="14">
        <f t="shared" si="14"/>
        <v>0</v>
      </c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6">
        <f t="shared" si="1"/>
        <v>1</v>
      </c>
      <c r="AX12" s="14">
        <f>SUM(AY12:BQ12)</f>
        <v>10000000</v>
      </c>
      <c r="AY12" s="14">
        <f t="shared" si="3"/>
        <v>0</v>
      </c>
      <c r="AZ12" s="14">
        <f t="shared" si="18"/>
        <v>0</v>
      </c>
      <c r="BA12" s="14">
        <f t="shared" si="4"/>
        <v>0</v>
      </c>
      <c r="BB12" s="14">
        <f t="shared" si="4"/>
        <v>0</v>
      </c>
      <c r="BC12" s="14">
        <f t="shared" si="5"/>
        <v>10000000</v>
      </c>
      <c r="BD12" s="14">
        <f t="shared" si="5"/>
        <v>0</v>
      </c>
      <c r="BE12" s="14">
        <f t="shared" si="5"/>
        <v>0</v>
      </c>
      <c r="BF12" s="14">
        <f t="shared" si="5"/>
        <v>0</v>
      </c>
      <c r="BG12" s="14">
        <f t="shared" si="5"/>
        <v>0</v>
      </c>
      <c r="BH12" s="14">
        <f t="shared" si="5"/>
        <v>0</v>
      </c>
      <c r="BI12" s="14">
        <f t="shared" si="5"/>
        <v>0</v>
      </c>
      <c r="BJ12" s="14">
        <f t="shared" si="5"/>
        <v>0</v>
      </c>
      <c r="BK12" s="14">
        <f t="shared" si="5"/>
        <v>0</v>
      </c>
      <c r="BL12" s="14">
        <f t="shared" si="5"/>
        <v>0</v>
      </c>
      <c r="BM12" s="14">
        <f t="shared" si="5"/>
        <v>0</v>
      </c>
      <c r="BN12" s="14">
        <f t="shared" si="5"/>
        <v>0</v>
      </c>
      <c r="BO12" s="14"/>
      <c r="BP12" s="14">
        <f t="shared" si="15"/>
        <v>0</v>
      </c>
      <c r="BQ12" s="14">
        <f t="shared" si="6"/>
        <v>0</v>
      </c>
      <c r="BR12" s="16">
        <f t="shared" si="7"/>
        <v>0</v>
      </c>
      <c r="BS12" s="14">
        <f t="shared" si="16"/>
        <v>0</v>
      </c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6">
        <f t="shared" si="8"/>
        <v>1</v>
      </c>
      <c r="CN12" s="14">
        <f t="shared" si="17"/>
        <v>10000000</v>
      </c>
      <c r="CO12" s="14">
        <f t="shared" si="9"/>
        <v>0</v>
      </c>
      <c r="CP12" s="14">
        <f t="shared" si="9"/>
        <v>0</v>
      </c>
      <c r="CQ12" s="14">
        <f t="shared" si="9"/>
        <v>0</v>
      </c>
      <c r="CR12" s="14">
        <f t="shared" si="9"/>
        <v>0</v>
      </c>
      <c r="CS12" s="14">
        <f t="shared" si="9"/>
        <v>10000000</v>
      </c>
      <c r="CT12" s="14">
        <f t="shared" si="9"/>
        <v>0</v>
      </c>
      <c r="CU12" s="14">
        <f t="shared" si="9"/>
        <v>0</v>
      </c>
      <c r="CV12" s="14">
        <f t="shared" si="10"/>
        <v>0</v>
      </c>
      <c r="CW12" s="14">
        <f t="shared" si="10"/>
        <v>0</v>
      </c>
      <c r="CX12" s="14">
        <f t="shared" si="10"/>
        <v>0</v>
      </c>
      <c r="CY12" s="14">
        <f t="shared" si="11"/>
        <v>0</v>
      </c>
      <c r="CZ12" s="14">
        <f t="shared" si="11"/>
        <v>0</v>
      </c>
      <c r="DA12" s="14">
        <f t="shared" si="11"/>
        <v>0</v>
      </c>
      <c r="DB12" s="14">
        <f t="shared" si="12"/>
        <v>0</v>
      </c>
      <c r="DC12" s="14">
        <f t="shared" si="12"/>
        <v>0</v>
      </c>
      <c r="DD12" s="14">
        <f t="shared" si="12"/>
        <v>0</v>
      </c>
      <c r="DE12" s="14">
        <f t="shared" si="12"/>
        <v>0</v>
      </c>
      <c r="DF12" s="14">
        <f t="shared" si="12"/>
        <v>0</v>
      </c>
      <c r="DG12" s="14">
        <f t="shared" si="12"/>
        <v>0</v>
      </c>
      <c r="DJ12" s="224"/>
      <c r="DK12" s="229"/>
      <c r="DL12" s="229"/>
      <c r="DM12" s="229"/>
    </row>
    <row r="13" spans="1:117" ht="105" hidden="1" customHeight="1" x14ac:dyDescent="0.25">
      <c r="A13" s="149"/>
      <c r="B13" s="21" t="s">
        <v>55</v>
      </c>
      <c r="C13" s="10" t="s">
        <v>56</v>
      </c>
      <c r="D13" s="11" t="s">
        <v>57</v>
      </c>
      <c r="E13" s="12">
        <v>510</v>
      </c>
      <c r="F13" s="13" t="s">
        <v>58</v>
      </c>
      <c r="G13" s="14">
        <f>SUM(H13:Z13)</f>
        <v>223801036</v>
      </c>
      <c r="H13" s="14"/>
      <c r="I13" s="14"/>
      <c r="J13" s="14"/>
      <c r="K13" s="14"/>
      <c r="L13" s="14">
        <v>160000000</v>
      </c>
      <c r="M13" s="14">
        <v>14004396</v>
      </c>
      <c r="N13" s="14"/>
      <c r="O13" s="14"/>
      <c r="P13" s="14"/>
      <c r="Q13" s="14"/>
      <c r="R13" s="14"/>
      <c r="S13" s="14"/>
      <c r="T13" s="14"/>
      <c r="U13" s="14">
        <v>1796640</v>
      </c>
      <c r="V13" s="14"/>
      <c r="W13" s="14"/>
      <c r="X13" s="14"/>
      <c r="Y13" s="14"/>
      <c r="Z13" s="14">
        <v>48000000</v>
      </c>
      <c r="AB13" s="16">
        <f t="shared" si="0"/>
        <v>0.98228135994866439</v>
      </c>
      <c r="AC13" s="14">
        <f t="shared" si="14"/>
        <v>219835586</v>
      </c>
      <c r="AD13" s="14"/>
      <c r="AE13" s="14"/>
      <c r="AF13" s="14"/>
      <c r="AG13" s="14"/>
      <c r="AH13" s="14">
        <v>160000000</v>
      </c>
      <c r="AI13" s="14">
        <f>+'[3]FEBRERO 2016'!$P$697</f>
        <v>14004396</v>
      </c>
      <c r="AJ13" s="14"/>
      <c r="AK13" s="14"/>
      <c r="AL13" s="14"/>
      <c r="AM13" s="14"/>
      <c r="AN13" s="14"/>
      <c r="AO13" s="14"/>
      <c r="AP13" s="14"/>
      <c r="AQ13" s="14">
        <f>+'[3]FEBRERO 2016'!$X$699</f>
        <v>1796640</v>
      </c>
      <c r="AR13" s="14"/>
      <c r="AS13" s="14"/>
      <c r="AT13" s="14"/>
      <c r="AU13" s="14"/>
      <c r="AV13" s="14">
        <f>+'[1]MARZO 2016 ULTIMO'!$AF$896</f>
        <v>44034550</v>
      </c>
      <c r="AW13" s="16">
        <f t="shared" si="1"/>
        <v>1.771864005133561E-2</v>
      </c>
      <c r="AX13" s="14">
        <f t="shared" ref="AX13:AX17" si="19">SUM(AY13:BQ13)</f>
        <v>3965450</v>
      </c>
      <c r="AY13" s="14">
        <f t="shared" si="3"/>
        <v>0</v>
      </c>
      <c r="AZ13" s="14">
        <f t="shared" si="18"/>
        <v>0</v>
      </c>
      <c r="BA13" s="14">
        <f t="shared" si="4"/>
        <v>0</v>
      </c>
      <c r="BB13" s="14">
        <f t="shared" si="4"/>
        <v>0</v>
      </c>
      <c r="BC13" s="14">
        <f t="shared" si="5"/>
        <v>0</v>
      </c>
      <c r="BD13" s="14">
        <f t="shared" si="5"/>
        <v>0</v>
      </c>
      <c r="BE13" s="14">
        <f t="shared" si="5"/>
        <v>0</v>
      </c>
      <c r="BF13" s="14">
        <f t="shared" si="5"/>
        <v>0</v>
      </c>
      <c r="BG13" s="14">
        <f t="shared" si="5"/>
        <v>0</v>
      </c>
      <c r="BH13" s="14">
        <f t="shared" si="5"/>
        <v>0</v>
      </c>
      <c r="BI13" s="14">
        <f t="shared" si="5"/>
        <v>0</v>
      </c>
      <c r="BJ13" s="14">
        <f t="shared" si="5"/>
        <v>0</v>
      </c>
      <c r="BK13" s="14">
        <f t="shared" si="5"/>
        <v>0</v>
      </c>
      <c r="BL13" s="14">
        <f t="shared" si="5"/>
        <v>0</v>
      </c>
      <c r="BM13" s="14">
        <f t="shared" si="5"/>
        <v>0</v>
      </c>
      <c r="BN13" s="14">
        <f t="shared" si="5"/>
        <v>0</v>
      </c>
      <c r="BO13" s="14"/>
      <c r="BP13" s="14">
        <f t="shared" si="15"/>
        <v>0</v>
      </c>
      <c r="BQ13" s="14">
        <f t="shared" si="6"/>
        <v>3965450</v>
      </c>
      <c r="BR13" s="16">
        <f t="shared" si="7"/>
        <v>0.64947456275403481</v>
      </c>
      <c r="BS13" s="14">
        <f t="shared" si="16"/>
        <v>145353080</v>
      </c>
      <c r="BT13" s="14"/>
      <c r="BU13" s="14"/>
      <c r="BV13" s="14"/>
      <c r="BW13" s="14"/>
      <c r="BX13" s="14">
        <f>+'[1]MARZO 2016 ULTIMO'!$H$897+'[1]MARZO 2016 ULTIMO'!$H$899+'[1]MARZO 2016 ULTIMO'!$H$901+'[1]MARZO 2016 ULTIMO'!$H$903+'[1]MARZO 2016 ULTIMO'!$H$909+'[1]MARZO 2016 ULTIMO'!$H$911+'[1]MARZO 2016 ULTIMO'!$H$925+'[1]MARZO 2016 ULTIMO'!$H$931</f>
        <v>93599986</v>
      </c>
      <c r="BY13" s="14">
        <f>+'[1]MARZO 2016 ULTIMO'!$H$933</f>
        <v>14004396</v>
      </c>
      <c r="BZ13" s="14"/>
      <c r="CA13" s="14"/>
      <c r="CB13" s="14"/>
      <c r="CC13" s="14"/>
      <c r="CD13" s="14"/>
      <c r="CE13" s="14"/>
      <c r="CF13" s="14"/>
      <c r="CG13" s="14">
        <f>+'[1]MARZO 2016 ULTIMO'!$H$935</f>
        <v>1796640</v>
      </c>
      <c r="CH13" s="14"/>
      <c r="CI13" s="14"/>
      <c r="CJ13" s="14"/>
      <c r="CK13" s="14"/>
      <c r="CL13" s="14">
        <f>+'[1]MARZO 2016 ULTIMO'!$H$905+'[1]MARZO 2016 ULTIMO'!$H$913+'[1]MARZO 2016 ULTIMO'!$H$916+'[1]MARZO 2016 ULTIMO'!$H$920+'[1]MARZO 2016 ULTIMO'!$H$922+'[1]MARZO 2016 ULTIMO'!$H$924+'[1]MARZO 2016 ULTIMO'!$H$928+'[1]MARZO 2016 ULTIMO'!$H$929+'[1]MARZO 2016 ULTIMO'!$H$937+'[1]MARZO 2016 ULTIMO'!$H$939</f>
        <v>35952058</v>
      </c>
      <c r="CM13" s="16">
        <f t="shared" si="8"/>
        <v>0.35052543724596519</v>
      </c>
      <c r="CN13" s="14">
        <f t="shared" si="17"/>
        <v>78447956</v>
      </c>
      <c r="CO13" s="14">
        <f t="shared" si="9"/>
        <v>0</v>
      </c>
      <c r="CP13" s="14">
        <f t="shared" si="9"/>
        <v>0</v>
      </c>
      <c r="CQ13" s="14">
        <f t="shared" si="9"/>
        <v>0</v>
      </c>
      <c r="CR13" s="14">
        <f t="shared" si="9"/>
        <v>0</v>
      </c>
      <c r="CS13" s="14">
        <f t="shared" si="9"/>
        <v>66400014</v>
      </c>
      <c r="CT13" s="14">
        <f t="shared" si="9"/>
        <v>0</v>
      </c>
      <c r="CU13" s="14">
        <f t="shared" si="9"/>
        <v>0</v>
      </c>
      <c r="CV13" s="14">
        <f t="shared" si="10"/>
        <v>0</v>
      </c>
      <c r="CW13" s="14">
        <f t="shared" si="10"/>
        <v>0</v>
      </c>
      <c r="CX13" s="14">
        <f t="shared" si="10"/>
        <v>0</v>
      </c>
      <c r="CY13" s="14">
        <f t="shared" si="11"/>
        <v>0</v>
      </c>
      <c r="CZ13" s="14">
        <f t="shared" si="11"/>
        <v>0</v>
      </c>
      <c r="DA13" s="14">
        <f t="shared" si="11"/>
        <v>0</v>
      </c>
      <c r="DB13" s="14">
        <f t="shared" si="12"/>
        <v>0</v>
      </c>
      <c r="DC13" s="14">
        <f t="shared" si="12"/>
        <v>0</v>
      </c>
      <c r="DD13" s="14">
        <f t="shared" si="12"/>
        <v>0</v>
      </c>
      <c r="DE13" s="14">
        <f t="shared" si="12"/>
        <v>0</v>
      </c>
      <c r="DF13" s="14">
        <f t="shared" si="12"/>
        <v>0</v>
      </c>
      <c r="DG13" s="14">
        <f t="shared" si="12"/>
        <v>12047942</v>
      </c>
      <c r="DJ13" s="224"/>
      <c r="DK13" s="229"/>
      <c r="DL13" s="229"/>
      <c r="DM13" s="229"/>
    </row>
    <row r="14" spans="1:117" ht="54.75" hidden="1" customHeight="1" x14ac:dyDescent="0.25">
      <c r="A14" s="149"/>
      <c r="B14" s="181" t="s">
        <v>59</v>
      </c>
      <c r="C14" s="10" t="s">
        <v>60</v>
      </c>
      <c r="D14" s="11" t="s">
        <v>61</v>
      </c>
      <c r="E14" s="12">
        <v>510</v>
      </c>
      <c r="F14" s="13" t="s">
        <v>34</v>
      </c>
      <c r="G14" s="14">
        <f t="shared" ref="G14:G78" si="20">SUM(H14:Z14)</f>
        <v>65000000</v>
      </c>
      <c r="H14" s="14"/>
      <c r="I14" s="14"/>
      <c r="J14" s="14"/>
      <c r="K14" s="14"/>
      <c r="L14" s="14">
        <v>65000000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B14" s="16">
        <f t="shared" si="0"/>
        <v>0.49674892307692309</v>
      </c>
      <c r="AC14" s="14">
        <f t="shared" si="14"/>
        <v>32288680</v>
      </c>
      <c r="AD14" s="14"/>
      <c r="AE14" s="14"/>
      <c r="AF14" s="14"/>
      <c r="AG14" s="14"/>
      <c r="AH14" s="14">
        <f>+'[4]MARZO 2016 ULTIMO'!$O$944</f>
        <v>32288680</v>
      </c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6">
        <f t="shared" si="1"/>
        <v>0.50325107692307691</v>
      </c>
      <c r="AX14" s="14">
        <f t="shared" si="19"/>
        <v>32711320</v>
      </c>
      <c r="AY14" s="14">
        <f t="shared" si="3"/>
        <v>0</v>
      </c>
      <c r="AZ14" s="14">
        <f t="shared" si="18"/>
        <v>0</v>
      </c>
      <c r="BA14" s="14">
        <f t="shared" si="4"/>
        <v>0</v>
      </c>
      <c r="BB14" s="14">
        <f t="shared" si="4"/>
        <v>0</v>
      </c>
      <c r="BC14" s="14">
        <f t="shared" si="5"/>
        <v>32711320</v>
      </c>
      <c r="BD14" s="14">
        <f t="shared" si="5"/>
        <v>0</v>
      </c>
      <c r="BE14" s="14">
        <f t="shared" si="5"/>
        <v>0</v>
      </c>
      <c r="BF14" s="14">
        <f t="shared" si="5"/>
        <v>0</v>
      </c>
      <c r="BG14" s="14">
        <f t="shared" si="5"/>
        <v>0</v>
      </c>
      <c r="BH14" s="14">
        <f t="shared" si="5"/>
        <v>0</v>
      </c>
      <c r="BI14" s="14">
        <f t="shared" si="5"/>
        <v>0</v>
      </c>
      <c r="BJ14" s="14">
        <f t="shared" si="5"/>
        <v>0</v>
      </c>
      <c r="BK14" s="14">
        <f t="shared" si="5"/>
        <v>0</v>
      </c>
      <c r="BL14" s="14">
        <f t="shared" si="5"/>
        <v>0</v>
      </c>
      <c r="BM14" s="14">
        <f t="shared" si="5"/>
        <v>0</v>
      </c>
      <c r="BN14" s="14">
        <f t="shared" si="5"/>
        <v>0</v>
      </c>
      <c r="BO14" s="14">
        <f>+X14-AT14</f>
        <v>0</v>
      </c>
      <c r="BP14" s="14">
        <f t="shared" si="15"/>
        <v>0</v>
      </c>
      <c r="BQ14" s="14">
        <f t="shared" si="6"/>
        <v>0</v>
      </c>
      <c r="BR14" s="16">
        <f t="shared" si="7"/>
        <v>0.36820661538461541</v>
      </c>
      <c r="BS14" s="14">
        <f t="shared" si="16"/>
        <v>23933430</v>
      </c>
      <c r="BT14" s="14"/>
      <c r="BU14" s="14"/>
      <c r="BV14" s="14"/>
      <c r="BW14" s="14"/>
      <c r="BX14" s="14">
        <f>+'[4]MARZO 2016 ULTIMO'!$H$942</f>
        <v>23933430</v>
      </c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6">
        <f t="shared" si="8"/>
        <v>0.63179338461538459</v>
      </c>
      <c r="CN14" s="14">
        <f t="shared" si="17"/>
        <v>41066570</v>
      </c>
      <c r="CO14" s="14">
        <f t="shared" si="9"/>
        <v>0</v>
      </c>
      <c r="CP14" s="14">
        <f t="shared" si="9"/>
        <v>0</v>
      </c>
      <c r="CQ14" s="14">
        <f t="shared" si="9"/>
        <v>0</v>
      </c>
      <c r="CR14" s="14">
        <f t="shared" si="9"/>
        <v>0</v>
      </c>
      <c r="CS14" s="14">
        <f t="shared" si="9"/>
        <v>41066570</v>
      </c>
      <c r="CT14" s="14">
        <f t="shared" si="9"/>
        <v>0</v>
      </c>
      <c r="CU14" s="14">
        <f t="shared" si="9"/>
        <v>0</v>
      </c>
      <c r="CV14" s="14">
        <f t="shared" si="10"/>
        <v>0</v>
      </c>
      <c r="CW14" s="14">
        <f t="shared" si="10"/>
        <v>0</v>
      </c>
      <c r="CX14" s="14">
        <f t="shared" si="10"/>
        <v>0</v>
      </c>
      <c r="CY14" s="14">
        <f t="shared" si="11"/>
        <v>0</v>
      </c>
      <c r="CZ14" s="14">
        <f t="shared" si="11"/>
        <v>0</v>
      </c>
      <c r="DA14" s="14">
        <f t="shared" si="11"/>
        <v>0</v>
      </c>
      <c r="DB14" s="14">
        <f t="shared" si="12"/>
        <v>0</v>
      </c>
      <c r="DC14" s="14">
        <f t="shared" si="12"/>
        <v>0</v>
      </c>
      <c r="DD14" s="14">
        <f t="shared" si="12"/>
        <v>0</v>
      </c>
      <c r="DE14" s="14">
        <f t="shared" si="12"/>
        <v>0</v>
      </c>
      <c r="DF14" s="14">
        <f t="shared" si="12"/>
        <v>0</v>
      </c>
      <c r="DG14" s="14">
        <f t="shared" si="12"/>
        <v>0</v>
      </c>
      <c r="DJ14" s="224"/>
      <c r="DK14" s="229"/>
      <c r="DL14" s="229"/>
      <c r="DM14" s="229"/>
    </row>
    <row r="15" spans="1:117" ht="49.5" hidden="1" customHeight="1" x14ac:dyDescent="0.25">
      <c r="A15" s="149"/>
      <c r="B15" s="182"/>
      <c r="C15" s="10" t="s">
        <v>62</v>
      </c>
      <c r="D15" s="11" t="s">
        <v>63</v>
      </c>
      <c r="E15" s="12">
        <v>510</v>
      </c>
      <c r="F15" s="13" t="s">
        <v>34</v>
      </c>
      <c r="G15" s="14">
        <f t="shared" si="20"/>
        <v>32000000</v>
      </c>
      <c r="H15" s="14"/>
      <c r="I15" s="14"/>
      <c r="J15" s="14"/>
      <c r="K15" s="14"/>
      <c r="L15" s="14">
        <v>1568554</v>
      </c>
      <c r="M15" s="14"/>
      <c r="N15" s="14"/>
      <c r="O15" s="14"/>
      <c r="P15" s="14"/>
      <c r="Q15" s="14"/>
      <c r="R15" s="14"/>
      <c r="S15" s="14"/>
      <c r="T15" s="14">
        <v>30431446</v>
      </c>
      <c r="U15" s="14"/>
      <c r="V15" s="14"/>
      <c r="W15" s="14"/>
      <c r="X15" s="14"/>
      <c r="Y15" s="14"/>
      <c r="Z15" s="14"/>
      <c r="AB15" s="16">
        <f t="shared" si="0"/>
        <v>0.65906246874999996</v>
      </c>
      <c r="AC15" s="14">
        <f t="shared" si="14"/>
        <v>21089999</v>
      </c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>
        <f>+'[2]ENERO 2016'!$W$559</f>
        <v>21089999</v>
      </c>
      <c r="AQ15" s="14"/>
      <c r="AR15" s="14"/>
      <c r="AS15" s="14"/>
      <c r="AT15" s="14"/>
      <c r="AU15" s="14"/>
      <c r="AV15" s="14"/>
      <c r="AW15" s="16">
        <f t="shared" si="1"/>
        <v>0.34093753125000004</v>
      </c>
      <c r="AX15" s="14">
        <f t="shared" si="19"/>
        <v>10910001</v>
      </c>
      <c r="AY15" s="14">
        <f t="shared" si="3"/>
        <v>0</v>
      </c>
      <c r="AZ15" s="14">
        <f t="shared" si="18"/>
        <v>0</v>
      </c>
      <c r="BA15" s="14">
        <f t="shared" si="4"/>
        <v>0</v>
      </c>
      <c r="BB15" s="14">
        <f t="shared" si="4"/>
        <v>0</v>
      </c>
      <c r="BC15" s="14">
        <f t="shared" si="5"/>
        <v>1568554</v>
      </c>
      <c r="BD15" s="14">
        <f t="shared" si="5"/>
        <v>0</v>
      </c>
      <c r="BE15" s="14">
        <f t="shared" si="5"/>
        <v>0</v>
      </c>
      <c r="BF15" s="14">
        <f t="shared" si="5"/>
        <v>0</v>
      </c>
      <c r="BG15" s="14">
        <f t="shared" si="5"/>
        <v>0</v>
      </c>
      <c r="BH15" s="14">
        <f t="shared" si="5"/>
        <v>0</v>
      </c>
      <c r="BI15" s="14">
        <f t="shared" si="5"/>
        <v>0</v>
      </c>
      <c r="BJ15" s="14">
        <f t="shared" si="5"/>
        <v>0</v>
      </c>
      <c r="BK15" s="14">
        <f t="shared" si="5"/>
        <v>9341447</v>
      </c>
      <c r="BL15" s="14">
        <f t="shared" si="5"/>
        <v>0</v>
      </c>
      <c r="BM15" s="14">
        <f t="shared" si="5"/>
        <v>0</v>
      </c>
      <c r="BN15" s="14">
        <f t="shared" si="5"/>
        <v>0</v>
      </c>
      <c r="BO15" s="14"/>
      <c r="BP15" s="14">
        <f t="shared" si="15"/>
        <v>0</v>
      </c>
      <c r="BQ15" s="14">
        <f t="shared" si="6"/>
        <v>0</v>
      </c>
      <c r="BR15" s="16">
        <f t="shared" si="7"/>
        <v>0.65873334375000003</v>
      </c>
      <c r="BS15" s="14">
        <f t="shared" si="16"/>
        <v>21079467</v>
      </c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>
        <f>+'[2]ENERO 2016'!$H$557</f>
        <v>21079467</v>
      </c>
      <c r="CG15" s="14"/>
      <c r="CH15" s="14"/>
      <c r="CI15" s="14"/>
      <c r="CJ15" s="14"/>
      <c r="CK15" s="14"/>
      <c r="CL15" s="14"/>
      <c r="CM15" s="16">
        <f t="shared" si="8"/>
        <v>0.34126665624999997</v>
      </c>
      <c r="CN15" s="14">
        <f t="shared" si="17"/>
        <v>10920533</v>
      </c>
      <c r="CO15" s="14">
        <f t="shared" si="9"/>
        <v>0</v>
      </c>
      <c r="CP15" s="14">
        <f t="shared" si="9"/>
        <v>0</v>
      </c>
      <c r="CQ15" s="14">
        <f t="shared" si="9"/>
        <v>0</v>
      </c>
      <c r="CR15" s="14">
        <f t="shared" si="9"/>
        <v>0</v>
      </c>
      <c r="CS15" s="14">
        <f t="shared" si="9"/>
        <v>1568554</v>
      </c>
      <c r="CT15" s="14">
        <f t="shared" si="9"/>
        <v>0</v>
      </c>
      <c r="CU15" s="14">
        <f t="shared" si="9"/>
        <v>0</v>
      </c>
      <c r="CV15" s="14">
        <f t="shared" si="10"/>
        <v>0</v>
      </c>
      <c r="CW15" s="14">
        <f t="shared" si="10"/>
        <v>0</v>
      </c>
      <c r="CX15" s="14">
        <f t="shared" si="10"/>
        <v>0</v>
      </c>
      <c r="CY15" s="14">
        <f t="shared" si="11"/>
        <v>0</v>
      </c>
      <c r="CZ15" s="14">
        <f t="shared" si="11"/>
        <v>0</v>
      </c>
      <c r="DA15" s="14">
        <f t="shared" si="11"/>
        <v>9351979</v>
      </c>
      <c r="DB15" s="14">
        <f t="shared" si="12"/>
        <v>0</v>
      </c>
      <c r="DC15" s="14">
        <f t="shared" si="12"/>
        <v>0</v>
      </c>
      <c r="DD15" s="14">
        <f t="shared" si="12"/>
        <v>0</v>
      </c>
      <c r="DE15" s="14">
        <f t="shared" si="12"/>
        <v>0</v>
      </c>
      <c r="DF15" s="14">
        <f t="shared" si="12"/>
        <v>0</v>
      </c>
      <c r="DG15" s="14">
        <f t="shared" si="12"/>
        <v>0</v>
      </c>
      <c r="DJ15" s="224"/>
      <c r="DK15" s="229"/>
      <c r="DL15" s="229"/>
      <c r="DM15" s="229"/>
    </row>
    <row r="16" spans="1:117" ht="37.5" hidden="1" customHeight="1" x14ac:dyDescent="0.25">
      <c r="A16" s="149"/>
      <c r="B16" s="183"/>
      <c r="C16" s="10" t="s">
        <v>64</v>
      </c>
      <c r="D16" s="11" t="s">
        <v>65</v>
      </c>
      <c r="E16" s="12">
        <v>510</v>
      </c>
      <c r="F16" s="13" t="s">
        <v>66</v>
      </c>
      <c r="G16" s="14">
        <f t="shared" si="20"/>
        <v>4000000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>
        <v>4000000</v>
      </c>
      <c r="AB16" s="16">
        <f t="shared" si="0"/>
        <v>0</v>
      </c>
      <c r="AC16" s="14">
        <f t="shared" si="14"/>
        <v>0</v>
      </c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6">
        <f t="shared" si="1"/>
        <v>1</v>
      </c>
      <c r="AX16" s="14">
        <f t="shared" si="19"/>
        <v>4000000</v>
      </c>
      <c r="AY16" s="14">
        <f t="shared" si="3"/>
        <v>0</v>
      </c>
      <c r="AZ16" s="14">
        <f t="shared" si="18"/>
        <v>0</v>
      </c>
      <c r="BA16" s="14">
        <f t="shared" si="4"/>
        <v>0</v>
      </c>
      <c r="BB16" s="14">
        <f t="shared" si="4"/>
        <v>0</v>
      </c>
      <c r="BC16" s="14">
        <f t="shared" si="5"/>
        <v>0</v>
      </c>
      <c r="BD16" s="14">
        <f t="shared" si="5"/>
        <v>0</v>
      </c>
      <c r="BE16" s="14">
        <f t="shared" si="5"/>
        <v>0</v>
      </c>
      <c r="BF16" s="14">
        <f t="shared" si="5"/>
        <v>0</v>
      </c>
      <c r="BG16" s="14">
        <f t="shared" si="5"/>
        <v>0</v>
      </c>
      <c r="BH16" s="14">
        <f t="shared" si="5"/>
        <v>0</v>
      </c>
      <c r="BI16" s="14">
        <f t="shared" si="5"/>
        <v>0</v>
      </c>
      <c r="BJ16" s="14">
        <f t="shared" si="5"/>
        <v>0</v>
      </c>
      <c r="BK16" s="14">
        <f t="shared" si="5"/>
        <v>0</v>
      </c>
      <c r="BL16" s="14">
        <f t="shared" si="5"/>
        <v>0</v>
      </c>
      <c r="BM16" s="14">
        <f t="shared" si="5"/>
        <v>0</v>
      </c>
      <c r="BN16" s="14">
        <f t="shared" si="5"/>
        <v>0</v>
      </c>
      <c r="BO16" s="14"/>
      <c r="BP16" s="14">
        <f t="shared" si="15"/>
        <v>0</v>
      </c>
      <c r="BQ16" s="14">
        <f t="shared" si="6"/>
        <v>4000000</v>
      </c>
      <c r="BR16" s="16">
        <f t="shared" si="7"/>
        <v>0</v>
      </c>
      <c r="BS16" s="14">
        <f t="shared" si="16"/>
        <v>0</v>
      </c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6">
        <f t="shared" si="8"/>
        <v>1</v>
      </c>
      <c r="CN16" s="14">
        <f t="shared" si="17"/>
        <v>4000000</v>
      </c>
      <c r="CO16" s="14">
        <f t="shared" si="9"/>
        <v>0</v>
      </c>
      <c r="CP16" s="14">
        <f t="shared" si="9"/>
        <v>0</v>
      </c>
      <c r="CQ16" s="14">
        <f t="shared" si="9"/>
        <v>0</v>
      </c>
      <c r="CR16" s="14">
        <f t="shared" si="9"/>
        <v>0</v>
      </c>
      <c r="CS16" s="14">
        <f t="shared" si="9"/>
        <v>0</v>
      </c>
      <c r="CT16" s="14">
        <f t="shared" si="9"/>
        <v>0</v>
      </c>
      <c r="CU16" s="14">
        <f t="shared" si="9"/>
        <v>0</v>
      </c>
      <c r="CV16" s="14">
        <f t="shared" si="10"/>
        <v>0</v>
      </c>
      <c r="CW16" s="14">
        <f t="shared" si="10"/>
        <v>0</v>
      </c>
      <c r="CX16" s="14">
        <f t="shared" si="10"/>
        <v>0</v>
      </c>
      <c r="CY16" s="14">
        <f t="shared" si="11"/>
        <v>0</v>
      </c>
      <c r="CZ16" s="14">
        <f t="shared" si="11"/>
        <v>0</v>
      </c>
      <c r="DA16" s="14">
        <f t="shared" si="11"/>
        <v>0</v>
      </c>
      <c r="DB16" s="14">
        <f t="shared" si="12"/>
        <v>0</v>
      </c>
      <c r="DC16" s="14">
        <f t="shared" si="12"/>
        <v>0</v>
      </c>
      <c r="DD16" s="14">
        <f t="shared" si="12"/>
        <v>0</v>
      </c>
      <c r="DE16" s="14">
        <f t="shared" si="12"/>
        <v>0</v>
      </c>
      <c r="DF16" s="14">
        <f t="shared" si="12"/>
        <v>0</v>
      </c>
      <c r="DG16" s="14">
        <f t="shared" si="12"/>
        <v>4000000</v>
      </c>
      <c r="DJ16" s="224"/>
      <c r="DK16" s="229"/>
      <c r="DL16" s="229"/>
      <c r="DM16" s="229"/>
    </row>
    <row r="17" spans="1:117" ht="61.5" hidden="1" customHeight="1" x14ac:dyDescent="0.25">
      <c r="A17" s="149"/>
      <c r="B17" s="138" t="s">
        <v>67</v>
      </c>
      <c r="C17" s="10" t="s">
        <v>68</v>
      </c>
      <c r="D17" s="11" t="s">
        <v>61</v>
      </c>
      <c r="E17" s="12">
        <v>510</v>
      </c>
      <c r="F17" s="13" t="s">
        <v>34</v>
      </c>
      <c r="G17" s="14">
        <f t="shared" si="20"/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B17" s="16"/>
      <c r="AC17" s="14">
        <f t="shared" si="14"/>
        <v>0</v>
      </c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6">
        <f t="shared" si="1"/>
        <v>1</v>
      </c>
      <c r="AX17" s="14">
        <f t="shared" si="19"/>
        <v>0</v>
      </c>
      <c r="AY17" s="14">
        <f t="shared" si="3"/>
        <v>0</v>
      </c>
      <c r="AZ17" s="14">
        <f t="shared" si="3"/>
        <v>0</v>
      </c>
      <c r="BA17" s="14">
        <f t="shared" si="3"/>
        <v>0</v>
      </c>
      <c r="BB17" s="14">
        <f t="shared" si="3"/>
        <v>0</v>
      </c>
      <c r="BC17" s="14">
        <f t="shared" si="3"/>
        <v>0</v>
      </c>
      <c r="BD17" s="14">
        <f t="shared" si="3"/>
        <v>0</v>
      </c>
      <c r="BE17" s="14">
        <f t="shared" si="3"/>
        <v>0</v>
      </c>
      <c r="BF17" s="14">
        <f t="shared" si="3"/>
        <v>0</v>
      </c>
      <c r="BG17" s="14">
        <f t="shared" si="3"/>
        <v>0</v>
      </c>
      <c r="BH17" s="14">
        <f t="shared" si="3"/>
        <v>0</v>
      </c>
      <c r="BI17" s="14">
        <f t="shared" si="3"/>
        <v>0</v>
      </c>
      <c r="BJ17" s="14">
        <f t="shared" si="3"/>
        <v>0</v>
      </c>
      <c r="BK17" s="14">
        <f t="shared" si="3"/>
        <v>0</v>
      </c>
      <c r="BL17" s="14">
        <f t="shared" si="3"/>
        <v>0</v>
      </c>
      <c r="BM17" s="14">
        <f t="shared" si="3"/>
        <v>0</v>
      </c>
      <c r="BN17" s="14">
        <f t="shared" si="3"/>
        <v>0</v>
      </c>
      <c r="BO17" s="14">
        <f t="shared" ref="BO17:BQ17" si="21">+X17</f>
        <v>0</v>
      </c>
      <c r="BP17" s="14">
        <f t="shared" si="21"/>
        <v>0</v>
      </c>
      <c r="BQ17" s="14">
        <f t="shared" si="21"/>
        <v>0</v>
      </c>
      <c r="BR17" s="16"/>
      <c r="BS17" s="14">
        <f t="shared" si="16"/>
        <v>0</v>
      </c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6"/>
      <c r="CN17" s="14">
        <f t="shared" si="17"/>
        <v>0</v>
      </c>
      <c r="CO17" s="14">
        <f t="shared" si="9"/>
        <v>0</v>
      </c>
      <c r="CP17" s="14">
        <f t="shared" si="9"/>
        <v>0</v>
      </c>
      <c r="CQ17" s="14">
        <f t="shared" si="9"/>
        <v>0</v>
      </c>
      <c r="CR17" s="14">
        <f t="shared" si="9"/>
        <v>0</v>
      </c>
      <c r="CS17" s="14">
        <f t="shared" si="9"/>
        <v>0</v>
      </c>
      <c r="CT17" s="14">
        <f t="shared" si="9"/>
        <v>0</v>
      </c>
      <c r="CU17" s="14">
        <f t="shared" si="9"/>
        <v>0</v>
      </c>
      <c r="CV17" s="14">
        <f t="shared" si="9"/>
        <v>0</v>
      </c>
      <c r="CW17" s="14">
        <f t="shared" si="9"/>
        <v>0</v>
      </c>
      <c r="CX17" s="14">
        <f t="shared" si="9"/>
        <v>0</v>
      </c>
      <c r="CY17" s="14">
        <f t="shared" si="11"/>
        <v>0</v>
      </c>
      <c r="CZ17" s="14">
        <f t="shared" si="11"/>
        <v>0</v>
      </c>
      <c r="DA17" s="14">
        <f t="shared" si="11"/>
        <v>0</v>
      </c>
      <c r="DB17" s="14">
        <f t="shared" si="11"/>
        <v>0</v>
      </c>
      <c r="DC17" s="14">
        <f t="shared" si="11"/>
        <v>0</v>
      </c>
      <c r="DD17" s="14">
        <f t="shared" si="11"/>
        <v>0</v>
      </c>
      <c r="DE17" s="14">
        <f t="shared" si="11"/>
        <v>0</v>
      </c>
      <c r="DF17" s="14">
        <f t="shared" si="11"/>
        <v>0</v>
      </c>
      <c r="DG17" s="14">
        <f t="shared" si="11"/>
        <v>0</v>
      </c>
      <c r="DJ17" s="224"/>
      <c r="DK17" s="229"/>
      <c r="DL17" s="229"/>
      <c r="DM17" s="229"/>
    </row>
    <row r="18" spans="1:117" ht="48" hidden="1" customHeight="1" x14ac:dyDescent="0.25">
      <c r="A18" s="149"/>
      <c r="B18" s="181" t="s">
        <v>69</v>
      </c>
      <c r="C18" s="10" t="s">
        <v>70</v>
      </c>
      <c r="D18" s="11" t="s">
        <v>71</v>
      </c>
      <c r="E18" s="12">
        <v>510</v>
      </c>
      <c r="F18" s="13" t="s">
        <v>34</v>
      </c>
      <c r="G18" s="14">
        <f t="shared" si="20"/>
        <v>17000000</v>
      </c>
      <c r="H18" s="14"/>
      <c r="I18" s="14"/>
      <c r="J18" s="14"/>
      <c r="K18" s="14"/>
      <c r="L18" s="14">
        <v>17000000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B18" s="16">
        <f t="shared" si="0"/>
        <v>0</v>
      </c>
      <c r="AC18" s="14">
        <f t="shared" si="14"/>
        <v>0</v>
      </c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6">
        <f t="shared" si="1"/>
        <v>1</v>
      </c>
      <c r="AX18" s="14">
        <f>SUM(AY18:BQ18)</f>
        <v>17000000</v>
      </c>
      <c r="AY18" s="14">
        <f t="shared" si="3"/>
        <v>0</v>
      </c>
      <c r="AZ18" s="14">
        <f t="shared" si="18"/>
        <v>0</v>
      </c>
      <c r="BA18" s="14">
        <f>J18-AF18</f>
        <v>0</v>
      </c>
      <c r="BB18" s="14">
        <f>K18-AG18</f>
        <v>0</v>
      </c>
      <c r="BC18" s="14">
        <f t="shared" ref="BC18:BN19" si="22">+L18-AH18</f>
        <v>17000000</v>
      </c>
      <c r="BD18" s="14">
        <f t="shared" si="22"/>
        <v>0</v>
      </c>
      <c r="BE18" s="14">
        <f t="shared" si="22"/>
        <v>0</v>
      </c>
      <c r="BF18" s="14">
        <f t="shared" si="22"/>
        <v>0</v>
      </c>
      <c r="BG18" s="14">
        <f t="shared" si="22"/>
        <v>0</v>
      </c>
      <c r="BH18" s="14">
        <f t="shared" si="22"/>
        <v>0</v>
      </c>
      <c r="BI18" s="14">
        <f t="shared" si="22"/>
        <v>0</v>
      </c>
      <c r="BJ18" s="14">
        <f t="shared" si="22"/>
        <v>0</v>
      </c>
      <c r="BK18" s="14">
        <f t="shared" si="22"/>
        <v>0</v>
      </c>
      <c r="BL18" s="14">
        <f t="shared" si="22"/>
        <v>0</v>
      </c>
      <c r="BM18" s="14">
        <f t="shared" si="22"/>
        <v>0</v>
      </c>
      <c r="BN18" s="14">
        <f t="shared" si="22"/>
        <v>0</v>
      </c>
      <c r="BO18" s="14"/>
      <c r="BP18" s="14">
        <f t="shared" si="15"/>
        <v>0</v>
      </c>
      <c r="BQ18" s="14">
        <f t="shared" si="6"/>
        <v>0</v>
      </c>
      <c r="BR18" s="16">
        <f t="shared" si="7"/>
        <v>0</v>
      </c>
      <c r="BS18" s="14">
        <f t="shared" si="16"/>
        <v>0</v>
      </c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6">
        <f t="shared" si="8"/>
        <v>1</v>
      </c>
      <c r="CN18" s="14">
        <f t="shared" si="17"/>
        <v>17000000</v>
      </c>
      <c r="CO18" s="14">
        <f t="shared" si="9"/>
        <v>0</v>
      </c>
      <c r="CP18" s="14">
        <f t="shared" si="9"/>
        <v>0</v>
      </c>
      <c r="CQ18" s="14">
        <f t="shared" si="9"/>
        <v>0</v>
      </c>
      <c r="CR18" s="14">
        <f t="shared" si="9"/>
        <v>0</v>
      </c>
      <c r="CS18" s="14">
        <f t="shared" si="9"/>
        <v>17000000</v>
      </c>
      <c r="CT18" s="14">
        <f t="shared" si="9"/>
        <v>0</v>
      </c>
      <c r="CU18" s="14">
        <f t="shared" si="9"/>
        <v>0</v>
      </c>
      <c r="CV18" s="14">
        <f t="shared" ref="CV18:CX19" si="23">+O18-CA18</f>
        <v>0</v>
      </c>
      <c r="CW18" s="14">
        <f t="shared" si="23"/>
        <v>0</v>
      </c>
      <c r="CX18" s="14">
        <f t="shared" si="23"/>
        <v>0</v>
      </c>
      <c r="CY18" s="14">
        <f t="shared" si="11"/>
        <v>0</v>
      </c>
      <c r="CZ18" s="14">
        <f t="shared" si="11"/>
        <v>0</v>
      </c>
      <c r="DA18" s="14">
        <f t="shared" si="11"/>
        <v>0</v>
      </c>
      <c r="DB18" s="14">
        <f t="shared" ref="DB18:DG19" si="24">+U18-CG18</f>
        <v>0</v>
      </c>
      <c r="DC18" s="14">
        <f t="shared" si="24"/>
        <v>0</v>
      </c>
      <c r="DD18" s="14">
        <f t="shared" si="24"/>
        <v>0</v>
      </c>
      <c r="DE18" s="14">
        <f t="shared" si="24"/>
        <v>0</v>
      </c>
      <c r="DF18" s="14">
        <f t="shared" si="24"/>
        <v>0</v>
      </c>
      <c r="DG18" s="14">
        <f t="shared" si="24"/>
        <v>0</v>
      </c>
      <c r="DJ18" s="224"/>
      <c r="DK18" s="229"/>
      <c r="DL18" s="229"/>
      <c r="DM18" s="229"/>
    </row>
    <row r="19" spans="1:117" ht="28.5" hidden="1" customHeight="1" x14ac:dyDescent="0.25">
      <c r="A19" s="150"/>
      <c r="B19" s="183"/>
      <c r="C19" s="10" t="s">
        <v>72</v>
      </c>
      <c r="D19" s="11" t="s">
        <v>73</v>
      </c>
      <c r="E19" s="12">
        <v>510</v>
      </c>
      <c r="F19" s="13" t="s">
        <v>74</v>
      </c>
      <c r="G19" s="14">
        <f t="shared" si="20"/>
        <v>61000000</v>
      </c>
      <c r="H19" s="14"/>
      <c r="I19" s="14"/>
      <c r="J19" s="14"/>
      <c r="K19" s="14"/>
      <c r="L19" s="14">
        <v>40000000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>
        <v>21000000</v>
      </c>
      <c r="AB19" s="16">
        <f t="shared" si="0"/>
        <v>0.63091540983606553</v>
      </c>
      <c r="AC19" s="14">
        <f t="shared" si="14"/>
        <v>38485840</v>
      </c>
      <c r="AD19" s="14"/>
      <c r="AE19" s="14"/>
      <c r="AF19" s="14"/>
      <c r="AG19" s="14"/>
      <c r="AH19" s="14">
        <f>+'[4]MARZO 2016 ULTIMO'!$O$979</f>
        <v>38485840</v>
      </c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6">
        <f t="shared" si="1"/>
        <v>0.36908459016393447</v>
      </c>
      <c r="AX19" s="14">
        <f>SUM(AY19:BQ19)</f>
        <v>22514160</v>
      </c>
      <c r="AY19" s="14">
        <f t="shared" si="3"/>
        <v>0</v>
      </c>
      <c r="AZ19" s="14">
        <f t="shared" si="18"/>
        <v>0</v>
      </c>
      <c r="BA19" s="14">
        <f>J19-AF19</f>
        <v>0</v>
      </c>
      <c r="BB19" s="14">
        <f>K19-AG19</f>
        <v>0</v>
      </c>
      <c r="BC19" s="14">
        <f t="shared" si="22"/>
        <v>1514160</v>
      </c>
      <c r="BD19" s="14">
        <f t="shared" si="22"/>
        <v>0</v>
      </c>
      <c r="BE19" s="14">
        <f t="shared" si="22"/>
        <v>0</v>
      </c>
      <c r="BF19" s="14">
        <f t="shared" si="22"/>
        <v>0</v>
      </c>
      <c r="BG19" s="14">
        <f t="shared" si="22"/>
        <v>0</v>
      </c>
      <c r="BH19" s="14">
        <f t="shared" si="22"/>
        <v>0</v>
      </c>
      <c r="BI19" s="14">
        <f t="shared" si="22"/>
        <v>0</v>
      </c>
      <c r="BJ19" s="14">
        <f t="shared" si="22"/>
        <v>0</v>
      </c>
      <c r="BK19" s="14">
        <f t="shared" si="22"/>
        <v>0</v>
      </c>
      <c r="BL19" s="14">
        <f t="shared" si="22"/>
        <v>0</v>
      </c>
      <c r="BM19" s="14">
        <f t="shared" si="22"/>
        <v>0</v>
      </c>
      <c r="BN19" s="14">
        <f t="shared" si="22"/>
        <v>0</v>
      </c>
      <c r="BO19" s="14"/>
      <c r="BP19" s="14">
        <f t="shared" si="15"/>
        <v>0</v>
      </c>
      <c r="BQ19" s="14">
        <f t="shared" si="6"/>
        <v>21000000</v>
      </c>
      <c r="BR19" s="16">
        <f t="shared" si="7"/>
        <v>0.49450022950819672</v>
      </c>
      <c r="BS19" s="14">
        <f t="shared" si="16"/>
        <v>30164514</v>
      </c>
      <c r="BT19" s="14"/>
      <c r="BU19" s="14"/>
      <c r="BV19" s="14"/>
      <c r="BW19" s="14"/>
      <c r="BX19" s="14">
        <f>+'[4]MARZO 2016 ULTIMO'!$H$977</f>
        <v>30164514</v>
      </c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6">
        <f t="shared" si="8"/>
        <v>0.50549977049180328</v>
      </c>
      <c r="CN19" s="14">
        <f>SUM(CO19:DG19)</f>
        <v>30835486</v>
      </c>
      <c r="CO19" s="14">
        <f t="shared" si="9"/>
        <v>0</v>
      </c>
      <c r="CP19" s="14">
        <f t="shared" si="9"/>
        <v>0</v>
      </c>
      <c r="CQ19" s="14">
        <f t="shared" si="9"/>
        <v>0</v>
      </c>
      <c r="CR19" s="14">
        <f t="shared" si="9"/>
        <v>0</v>
      </c>
      <c r="CS19" s="14">
        <f t="shared" si="9"/>
        <v>9835486</v>
      </c>
      <c r="CT19" s="14">
        <f t="shared" si="9"/>
        <v>0</v>
      </c>
      <c r="CU19" s="14">
        <f t="shared" si="9"/>
        <v>0</v>
      </c>
      <c r="CV19" s="14">
        <f t="shared" si="23"/>
        <v>0</v>
      </c>
      <c r="CW19" s="14">
        <f t="shared" si="23"/>
        <v>0</v>
      </c>
      <c r="CX19" s="14">
        <f t="shared" si="23"/>
        <v>0</v>
      </c>
      <c r="CY19" s="14">
        <f t="shared" si="11"/>
        <v>0</v>
      </c>
      <c r="CZ19" s="14">
        <f t="shared" si="11"/>
        <v>0</v>
      </c>
      <c r="DA19" s="14">
        <f t="shared" si="11"/>
        <v>0</v>
      </c>
      <c r="DB19" s="14">
        <f t="shared" si="24"/>
        <v>0</v>
      </c>
      <c r="DC19" s="14">
        <f t="shared" si="24"/>
        <v>0</v>
      </c>
      <c r="DD19" s="14">
        <f t="shared" si="24"/>
        <v>0</v>
      </c>
      <c r="DE19" s="14">
        <f t="shared" si="24"/>
        <v>0</v>
      </c>
      <c r="DF19" s="14">
        <f t="shared" si="24"/>
        <v>0</v>
      </c>
      <c r="DG19" s="14">
        <f t="shared" si="24"/>
        <v>21000000</v>
      </c>
      <c r="DJ19" s="224"/>
      <c r="DK19" s="229"/>
      <c r="DL19" s="229"/>
      <c r="DM19" s="229"/>
    </row>
    <row r="20" spans="1:117" s="32" customFormat="1" ht="28.5" customHeight="1" thickBot="1" x14ac:dyDescent="0.3">
      <c r="A20" s="24"/>
      <c r="B20" s="208" t="s">
        <v>363</v>
      </c>
      <c r="C20" s="209"/>
      <c r="D20" s="209"/>
      <c r="E20" s="214"/>
      <c r="F20" s="25"/>
      <c r="G20" s="26">
        <f t="shared" ref="G20:Y20" si="25">SUM(G4:G19)</f>
        <v>1378377351</v>
      </c>
      <c r="H20" s="26">
        <f t="shared" si="25"/>
        <v>0</v>
      </c>
      <c r="I20" s="26">
        <f t="shared" si="25"/>
        <v>0</v>
      </c>
      <c r="J20" s="26">
        <f t="shared" si="25"/>
        <v>450000000</v>
      </c>
      <c r="K20" s="26">
        <f t="shared" si="25"/>
        <v>0</v>
      </c>
      <c r="L20" s="26">
        <f t="shared" si="25"/>
        <v>749568554</v>
      </c>
      <c r="M20" s="26">
        <f t="shared" si="25"/>
        <v>14004396</v>
      </c>
      <c r="N20" s="26">
        <f t="shared" si="25"/>
        <v>0</v>
      </c>
      <c r="O20" s="26">
        <f t="shared" si="25"/>
        <v>0</v>
      </c>
      <c r="P20" s="26">
        <f t="shared" si="25"/>
        <v>0</v>
      </c>
      <c r="Q20" s="26">
        <f t="shared" si="25"/>
        <v>0</v>
      </c>
      <c r="R20" s="26">
        <f t="shared" si="25"/>
        <v>0</v>
      </c>
      <c r="S20" s="26">
        <f t="shared" si="25"/>
        <v>0</v>
      </c>
      <c r="T20" s="26">
        <f t="shared" si="25"/>
        <v>30431446</v>
      </c>
      <c r="U20" s="26">
        <f t="shared" si="25"/>
        <v>1796640</v>
      </c>
      <c r="V20" s="26">
        <f t="shared" si="25"/>
        <v>0</v>
      </c>
      <c r="W20" s="26">
        <f t="shared" si="25"/>
        <v>0</v>
      </c>
      <c r="X20" s="26">
        <f t="shared" si="25"/>
        <v>0</v>
      </c>
      <c r="Y20" s="26">
        <f t="shared" si="25"/>
        <v>0</v>
      </c>
      <c r="Z20" s="26">
        <f>SUM(Z4:Z19)</f>
        <v>132576315</v>
      </c>
      <c r="AA20" s="27"/>
      <c r="AB20" s="28">
        <f t="shared" si="0"/>
        <v>0.44851746044106322</v>
      </c>
      <c r="AC20" s="29">
        <f>SUM(AC4:AC19)</f>
        <v>618226309</v>
      </c>
      <c r="AD20" s="29"/>
      <c r="AE20" s="29">
        <f>SUM(AE4:AE19)</f>
        <v>0</v>
      </c>
      <c r="AF20" s="29">
        <f t="shared" ref="AF20:AV20" si="26">SUM(AF4:AF19)</f>
        <v>6621400</v>
      </c>
      <c r="AG20" s="29">
        <f t="shared" si="26"/>
        <v>0</v>
      </c>
      <c r="AH20" s="29">
        <f t="shared" si="26"/>
        <v>527172992</v>
      </c>
      <c r="AI20" s="29">
        <f t="shared" si="26"/>
        <v>14004396</v>
      </c>
      <c r="AJ20" s="29">
        <f t="shared" si="26"/>
        <v>0</v>
      </c>
      <c r="AK20" s="29">
        <f t="shared" si="26"/>
        <v>0</v>
      </c>
      <c r="AL20" s="29">
        <f t="shared" si="26"/>
        <v>0</v>
      </c>
      <c r="AM20" s="29">
        <f t="shared" si="26"/>
        <v>0</v>
      </c>
      <c r="AN20" s="29">
        <f t="shared" si="26"/>
        <v>0</v>
      </c>
      <c r="AO20" s="29">
        <f t="shared" si="26"/>
        <v>0</v>
      </c>
      <c r="AP20" s="29">
        <f t="shared" si="26"/>
        <v>21089999</v>
      </c>
      <c r="AQ20" s="29">
        <f t="shared" si="26"/>
        <v>1796640</v>
      </c>
      <c r="AR20" s="29">
        <f t="shared" si="26"/>
        <v>0</v>
      </c>
      <c r="AS20" s="29">
        <f t="shared" si="26"/>
        <v>0</v>
      </c>
      <c r="AT20" s="29">
        <f t="shared" si="26"/>
        <v>0</v>
      </c>
      <c r="AU20" s="29">
        <f t="shared" si="26"/>
        <v>0</v>
      </c>
      <c r="AV20" s="29">
        <f t="shared" si="26"/>
        <v>47540882</v>
      </c>
      <c r="AW20" s="30">
        <f t="shared" si="1"/>
        <v>0.55148253955893678</v>
      </c>
      <c r="AX20" s="29">
        <f>SUM(AX4:AX19)</f>
        <v>760151042</v>
      </c>
      <c r="AY20" s="29">
        <f>SUM(AY4:AY19)</f>
        <v>0</v>
      </c>
      <c r="AZ20" s="29">
        <f t="shared" ref="AZ20:BQ20" si="27">SUM(AZ4:AZ19)</f>
        <v>0</v>
      </c>
      <c r="BA20" s="29">
        <f t="shared" si="27"/>
        <v>443378600</v>
      </c>
      <c r="BB20" s="29">
        <f t="shared" si="27"/>
        <v>0</v>
      </c>
      <c r="BC20" s="29">
        <f t="shared" si="27"/>
        <v>222395562</v>
      </c>
      <c r="BD20" s="29">
        <f t="shared" si="27"/>
        <v>0</v>
      </c>
      <c r="BE20" s="29">
        <f t="shared" si="27"/>
        <v>0</v>
      </c>
      <c r="BF20" s="29">
        <f t="shared" si="27"/>
        <v>0</v>
      </c>
      <c r="BG20" s="29">
        <f t="shared" si="27"/>
        <v>0</v>
      </c>
      <c r="BH20" s="29">
        <f t="shared" si="27"/>
        <v>0</v>
      </c>
      <c r="BI20" s="29">
        <f t="shared" si="27"/>
        <v>0</v>
      </c>
      <c r="BJ20" s="29">
        <f t="shared" si="27"/>
        <v>0</v>
      </c>
      <c r="BK20" s="29">
        <f t="shared" si="27"/>
        <v>9341447</v>
      </c>
      <c r="BL20" s="29">
        <f t="shared" si="27"/>
        <v>0</v>
      </c>
      <c r="BM20" s="29">
        <f t="shared" si="27"/>
        <v>0</v>
      </c>
      <c r="BN20" s="29">
        <f t="shared" si="27"/>
        <v>0</v>
      </c>
      <c r="BO20" s="29">
        <f t="shared" si="27"/>
        <v>0</v>
      </c>
      <c r="BP20" s="29">
        <f t="shared" si="27"/>
        <v>0</v>
      </c>
      <c r="BQ20" s="29">
        <f t="shared" si="27"/>
        <v>85035433</v>
      </c>
      <c r="BR20" s="30">
        <f t="shared" si="7"/>
        <v>0.22407664401618566</v>
      </c>
      <c r="BS20" s="29">
        <f>SUM(BS4:BS19)</f>
        <v>308862171</v>
      </c>
      <c r="BT20" s="29">
        <f>SUM(BT4:BT19)</f>
        <v>0</v>
      </c>
      <c r="BU20" s="29">
        <f>SUM(BU4:BU19)</f>
        <v>0</v>
      </c>
      <c r="BV20" s="29">
        <f t="shared" ref="BV20:CL20" si="28">SUM(BV4:BV19)</f>
        <v>6621400</v>
      </c>
      <c r="BW20" s="29">
        <f t="shared" si="28"/>
        <v>0</v>
      </c>
      <c r="BX20" s="29">
        <f t="shared" si="28"/>
        <v>226990790</v>
      </c>
      <c r="BY20" s="29">
        <f t="shared" si="28"/>
        <v>14004396</v>
      </c>
      <c r="BZ20" s="29">
        <f t="shared" si="28"/>
        <v>0</v>
      </c>
      <c r="CA20" s="29">
        <f t="shared" si="28"/>
        <v>0</v>
      </c>
      <c r="CB20" s="29">
        <f t="shared" si="28"/>
        <v>0</v>
      </c>
      <c r="CC20" s="29">
        <f t="shared" si="28"/>
        <v>0</v>
      </c>
      <c r="CD20" s="29">
        <f t="shared" si="28"/>
        <v>0</v>
      </c>
      <c r="CE20" s="29">
        <f t="shared" si="28"/>
        <v>0</v>
      </c>
      <c r="CF20" s="29">
        <f t="shared" si="28"/>
        <v>21079467</v>
      </c>
      <c r="CG20" s="29">
        <f t="shared" si="28"/>
        <v>1796640</v>
      </c>
      <c r="CH20" s="29">
        <f t="shared" si="28"/>
        <v>0</v>
      </c>
      <c r="CI20" s="29">
        <f t="shared" si="28"/>
        <v>0</v>
      </c>
      <c r="CJ20" s="29">
        <f t="shared" si="28"/>
        <v>0</v>
      </c>
      <c r="CK20" s="29">
        <f t="shared" si="28"/>
        <v>0</v>
      </c>
      <c r="CL20" s="29">
        <f t="shared" si="28"/>
        <v>38369478</v>
      </c>
      <c r="CM20" s="30">
        <f t="shared" si="8"/>
        <v>0.77592335598381434</v>
      </c>
      <c r="CN20" s="29">
        <f>SUM(CN4:CN19)</f>
        <v>1069515180</v>
      </c>
      <c r="CO20" s="29">
        <f>SUM(CO4:CO19)</f>
        <v>0</v>
      </c>
      <c r="CP20" s="29">
        <f>SUM(CP4:CP19)</f>
        <v>0</v>
      </c>
      <c r="CQ20" s="29">
        <f t="shared" ref="CQ20:DG20" si="29">SUM(CQ4:CQ19)</f>
        <v>443378600</v>
      </c>
      <c r="CR20" s="29">
        <f t="shared" si="29"/>
        <v>0</v>
      </c>
      <c r="CS20" s="29">
        <f t="shared" si="29"/>
        <v>522577764</v>
      </c>
      <c r="CT20" s="29">
        <f t="shared" si="29"/>
        <v>0</v>
      </c>
      <c r="CU20" s="29">
        <f t="shared" si="29"/>
        <v>0</v>
      </c>
      <c r="CV20" s="29">
        <f t="shared" si="29"/>
        <v>0</v>
      </c>
      <c r="CW20" s="29">
        <f t="shared" si="29"/>
        <v>0</v>
      </c>
      <c r="CX20" s="29">
        <f t="shared" si="29"/>
        <v>0</v>
      </c>
      <c r="CY20" s="29">
        <f t="shared" si="29"/>
        <v>0</v>
      </c>
      <c r="CZ20" s="29">
        <f t="shared" si="29"/>
        <v>0</v>
      </c>
      <c r="DA20" s="29">
        <f t="shared" si="29"/>
        <v>9351979</v>
      </c>
      <c r="DB20" s="29">
        <f t="shared" si="29"/>
        <v>0</v>
      </c>
      <c r="DC20" s="29">
        <f t="shared" si="29"/>
        <v>0</v>
      </c>
      <c r="DD20" s="29">
        <f t="shared" si="29"/>
        <v>0</v>
      </c>
      <c r="DE20" s="29">
        <f t="shared" si="29"/>
        <v>0</v>
      </c>
      <c r="DF20" s="29">
        <f t="shared" si="29"/>
        <v>0</v>
      </c>
      <c r="DG20" s="31">
        <f t="shared" si="29"/>
        <v>94206837</v>
      </c>
      <c r="DJ20" s="225" t="s">
        <v>368</v>
      </c>
      <c r="DK20" s="230">
        <v>1378377351</v>
      </c>
      <c r="DL20" s="230">
        <v>308862171</v>
      </c>
      <c r="DM20" s="231">
        <v>0.22409999999999999</v>
      </c>
    </row>
    <row r="21" spans="1:117" ht="41.25" hidden="1" customHeight="1" thickTop="1" x14ac:dyDescent="0.25">
      <c r="A21" s="162" t="s">
        <v>76</v>
      </c>
      <c r="B21" s="163" t="s">
        <v>77</v>
      </c>
      <c r="C21" s="10" t="s">
        <v>78</v>
      </c>
      <c r="D21" s="11" t="s">
        <v>79</v>
      </c>
      <c r="E21" s="12">
        <v>410</v>
      </c>
      <c r="F21" s="33" t="s">
        <v>80</v>
      </c>
      <c r="G21" s="14">
        <f t="shared" si="20"/>
        <v>450000000</v>
      </c>
      <c r="H21" s="34"/>
      <c r="I21" s="34"/>
      <c r="J21" s="14">
        <v>450000000</v>
      </c>
      <c r="K21" s="35"/>
      <c r="L21" s="14"/>
      <c r="M21" s="34"/>
      <c r="N21" s="35"/>
      <c r="O21" s="35"/>
      <c r="P21" s="35"/>
      <c r="Q21" s="35"/>
      <c r="R21" s="36"/>
      <c r="S21" s="35"/>
      <c r="T21" s="35"/>
      <c r="U21" s="35"/>
      <c r="V21" s="35"/>
      <c r="W21" s="35"/>
      <c r="X21" s="35"/>
      <c r="Y21" s="35"/>
      <c r="Z21" s="35"/>
      <c r="AB21" s="37">
        <f t="shared" si="0"/>
        <v>0</v>
      </c>
      <c r="AC21" s="14">
        <f t="shared" si="14"/>
        <v>0</v>
      </c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6">
        <f t="shared" si="1"/>
        <v>1</v>
      </c>
      <c r="AX21" s="14">
        <f t="shared" ref="AX21:AX57" si="30">SUM(AY21:BQ21)</f>
        <v>450000000</v>
      </c>
      <c r="AY21" s="14">
        <f t="shared" si="3"/>
        <v>0</v>
      </c>
      <c r="AZ21" s="14">
        <f t="shared" ref="AZ21:BO55" si="31">I21-AE21</f>
        <v>0</v>
      </c>
      <c r="BA21" s="14">
        <f t="shared" si="31"/>
        <v>450000000</v>
      </c>
      <c r="BB21" s="14">
        <f t="shared" si="31"/>
        <v>0</v>
      </c>
      <c r="BC21" s="14">
        <f t="shared" ref="BC21:BN35" si="32">+L21-AH21</f>
        <v>0</v>
      </c>
      <c r="BD21" s="14">
        <f t="shared" si="32"/>
        <v>0</v>
      </c>
      <c r="BE21" s="14">
        <f t="shared" si="32"/>
        <v>0</v>
      </c>
      <c r="BF21" s="14">
        <f t="shared" si="32"/>
        <v>0</v>
      </c>
      <c r="BG21" s="14">
        <f t="shared" si="32"/>
        <v>0</v>
      </c>
      <c r="BH21" s="14">
        <f t="shared" si="32"/>
        <v>0</v>
      </c>
      <c r="BI21" s="14">
        <f t="shared" si="32"/>
        <v>0</v>
      </c>
      <c r="BJ21" s="14">
        <f t="shared" si="32"/>
        <v>0</v>
      </c>
      <c r="BK21" s="14">
        <f t="shared" si="32"/>
        <v>0</v>
      </c>
      <c r="BL21" s="14">
        <f t="shared" si="32"/>
        <v>0</v>
      </c>
      <c r="BM21" s="14">
        <f t="shared" si="32"/>
        <v>0</v>
      </c>
      <c r="BN21" s="14">
        <f t="shared" si="32"/>
        <v>0</v>
      </c>
      <c r="BO21" s="14"/>
      <c r="BP21" s="14"/>
      <c r="BQ21" s="14">
        <f t="shared" ref="BQ21:BQ57" si="33">+Z21-AV21</f>
        <v>0</v>
      </c>
      <c r="BR21" s="16">
        <f t="shared" si="7"/>
        <v>0</v>
      </c>
      <c r="BS21" s="14">
        <f t="shared" si="16"/>
        <v>0</v>
      </c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6">
        <f t="shared" si="8"/>
        <v>1</v>
      </c>
      <c r="CN21" s="14">
        <f>SUM(CO21:DG21)</f>
        <v>450000000</v>
      </c>
      <c r="CO21" s="14">
        <f t="shared" ref="CO21:CU57" si="34">H21-BT21</f>
        <v>0</v>
      </c>
      <c r="CP21" s="14">
        <f t="shared" si="34"/>
        <v>0</v>
      </c>
      <c r="CQ21" s="14">
        <f t="shared" si="34"/>
        <v>450000000</v>
      </c>
      <c r="CR21" s="14">
        <f t="shared" si="34"/>
        <v>0</v>
      </c>
      <c r="CS21" s="14">
        <f t="shared" si="34"/>
        <v>0</v>
      </c>
      <c r="CT21" s="14">
        <f t="shared" si="34"/>
        <v>0</v>
      </c>
      <c r="CU21" s="14">
        <f t="shared" si="34"/>
        <v>0</v>
      </c>
      <c r="CV21" s="14">
        <f t="shared" ref="CV21:CX35" si="35">+O21-CA21</f>
        <v>0</v>
      </c>
      <c r="CW21" s="14">
        <f t="shared" si="35"/>
        <v>0</v>
      </c>
      <c r="CX21" s="14">
        <f t="shared" si="35"/>
        <v>0</v>
      </c>
      <c r="CY21" s="14">
        <f t="shared" ref="CY21:DG45" si="36">R21-CD21</f>
        <v>0</v>
      </c>
      <c r="CZ21" s="14">
        <f t="shared" si="36"/>
        <v>0</v>
      </c>
      <c r="DA21" s="14">
        <f t="shared" si="36"/>
        <v>0</v>
      </c>
      <c r="DB21" s="14">
        <f t="shared" ref="DB21:DG29" si="37">+U21-CG21</f>
        <v>0</v>
      </c>
      <c r="DC21" s="14">
        <f t="shared" si="37"/>
        <v>0</v>
      </c>
      <c r="DD21" s="14">
        <f t="shared" si="37"/>
        <v>0</v>
      </c>
      <c r="DE21" s="14">
        <f t="shared" si="37"/>
        <v>0</v>
      </c>
      <c r="DF21" s="14">
        <f t="shared" si="37"/>
        <v>0</v>
      </c>
      <c r="DG21" s="14">
        <f t="shared" si="37"/>
        <v>0</v>
      </c>
      <c r="DJ21" s="224"/>
      <c r="DK21" s="229"/>
      <c r="DL21" s="232"/>
      <c r="DM21" s="229"/>
    </row>
    <row r="22" spans="1:117" ht="48" hidden="1" customHeight="1" x14ac:dyDescent="0.25">
      <c r="A22" s="149"/>
      <c r="B22" s="152"/>
      <c r="C22" s="10" t="s">
        <v>81</v>
      </c>
      <c r="D22" s="11" t="s">
        <v>82</v>
      </c>
      <c r="E22" s="12">
        <v>410</v>
      </c>
      <c r="F22" s="13" t="s">
        <v>80</v>
      </c>
      <c r="G22" s="14">
        <f t="shared" si="20"/>
        <v>150000000</v>
      </c>
      <c r="H22" s="14"/>
      <c r="I22" s="14"/>
      <c r="J22" s="14">
        <v>150000000</v>
      </c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B22" s="16">
        <f t="shared" si="0"/>
        <v>0.33333333333333331</v>
      </c>
      <c r="AC22" s="14">
        <f t="shared" si="14"/>
        <v>50000000</v>
      </c>
      <c r="AD22" s="14"/>
      <c r="AE22" s="14"/>
      <c r="AF22" s="14">
        <f>+'[2]ENERO 2016'!$M$253</f>
        <v>50000000</v>
      </c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6">
        <f t="shared" si="1"/>
        <v>0.66666666666666674</v>
      </c>
      <c r="AX22" s="14">
        <f t="shared" si="30"/>
        <v>100000000</v>
      </c>
      <c r="AY22" s="14">
        <f t="shared" ref="AY22:AY86" si="38">+H22</f>
        <v>0</v>
      </c>
      <c r="AZ22" s="14">
        <f t="shared" si="31"/>
        <v>0</v>
      </c>
      <c r="BA22" s="14">
        <f t="shared" si="31"/>
        <v>100000000</v>
      </c>
      <c r="BB22" s="14">
        <f t="shared" si="31"/>
        <v>0</v>
      </c>
      <c r="BC22" s="14">
        <f t="shared" si="32"/>
        <v>0</v>
      </c>
      <c r="BD22" s="14">
        <f t="shared" si="32"/>
        <v>0</v>
      </c>
      <c r="BE22" s="14">
        <f t="shared" si="32"/>
        <v>0</v>
      </c>
      <c r="BF22" s="14">
        <f t="shared" si="32"/>
        <v>0</v>
      </c>
      <c r="BG22" s="14">
        <f t="shared" si="32"/>
        <v>0</v>
      </c>
      <c r="BH22" s="14">
        <f t="shared" si="32"/>
        <v>0</v>
      </c>
      <c r="BI22" s="14">
        <f t="shared" si="32"/>
        <v>0</v>
      </c>
      <c r="BJ22" s="14">
        <f t="shared" si="32"/>
        <v>0</v>
      </c>
      <c r="BK22" s="14">
        <f t="shared" si="32"/>
        <v>0</v>
      </c>
      <c r="BL22" s="14">
        <f t="shared" si="32"/>
        <v>0</v>
      </c>
      <c r="BM22" s="14">
        <f t="shared" si="32"/>
        <v>0</v>
      </c>
      <c r="BN22" s="14">
        <f t="shared" si="32"/>
        <v>0</v>
      </c>
      <c r="BO22" s="14"/>
      <c r="BP22" s="14"/>
      <c r="BQ22" s="14">
        <f t="shared" si="33"/>
        <v>0</v>
      </c>
      <c r="BR22" s="16">
        <f t="shared" si="7"/>
        <v>0.32020326666666665</v>
      </c>
      <c r="BS22" s="14">
        <f t="shared" si="16"/>
        <v>48030490</v>
      </c>
      <c r="BT22" s="14"/>
      <c r="BU22" s="14"/>
      <c r="BV22" s="14">
        <f>+'[1]MARZO 2016 ULTIMO'!$H$419</f>
        <v>48030490</v>
      </c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6">
        <f t="shared" si="8"/>
        <v>0.67979673333333335</v>
      </c>
      <c r="CN22" s="14">
        <f t="shared" ref="CN22:CN86" si="39">SUM(CO22:DG22)</f>
        <v>101969510</v>
      </c>
      <c r="CO22" s="14">
        <f t="shared" si="34"/>
        <v>0</v>
      </c>
      <c r="CP22" s="14">
        <f t="shared" si="34"/>
        <v>0</v>
      </c>
      <c r="CQ22" s="14">
        <f t="shared" si="34"/>
        <v>101969510</v>
      </c>
      <c r="CR22" s="14">
        <f t="shared" si="34"/>
        <v>0</v>
      </c>
      <c r="CS22" s="14">
        <f t="shared" si="34"/>
        <v>0</v>
      </c>
      <c r="CT22" s="14">
        <f t="shared" si="34"/>
        <v>0</v>
      </c>
      <c r="CU22" s="14">
        <f t="shared" si="34"/>
        <v>0</v>
      </c>
      <c r="CV22" s="14">
        <f t="shared" si="35"/>
        <v>0</v>
      </c>
      <c r="CW22" s="14">
        <f t="shared" si="35"/>
        <v>0</v>
      </c>
      <c r="CX22" s="14">
        <f t="shared" si="35"/>
        <v>0</v>
      </c>
      <c r="CY22" s="14">
        <f t="shared" si="36"/>
        <v>0</v>
      </c>
      <c r="CZ22" s="14">
        <f t="shared" si="36"/>
        <v>0</v>
      </c>
      <c r="DA22" s="14">
        <f t="shared" si="36"/>
        <v>0</v>
      </c>
      <c r="DB22" s="14">
        <f t="shared" si="37"/>
        <v>0</v>
      </c>
      <c r="DC22" s="14">
        <f t="shared" si="37"/>
        <v>0</v>
      </c>
      <c r="DD22" s="14">
        <f t="shared" si="37"/>
        <v>0</v>
      </c>
      <c r="DE22" s="14">
        <f t="shared" si="37"/>
        <v>0</v>
      </c>
      <c r="DF22" s="14">
        <f t="shared" si="37"/>
        <v>0</v>
      </c>
      <c r="DG22" s="14">
        <f t="shared" si="37"/>
        <v>0</v>
      </c>
      <c r="DJ22" s="224"/>
      <c r="DK22" s="229"/>
      <c r="DL22" s="232"/>
      <c r="DM22" s="229"/>
    </row>
    <row r="23" spans="1:117" ht="37.5" hidden="1" customHeight="1" x14ac:dyDescent="0.25">
      <c r="A23" s="149"/>
      <c r="B23" s="153"/>
      <c r="C23" s="10" t="s">
        <v>83</v>
      </c>
      <c r="D23" s="11" t="s">
        <v>84</v>
      </c>
      <c r="E23" s="12">
        <v>410</v>
      </c>
      <c r="F23" s="13" t="s">
        <v>80</v>
      </c>
      <c r="G23" s="14">
        <f t="shared" si="20"/>
        <v>200000000</v>
      </c>
      <c r="H23" s="14"/>
      <c r="I23" s="14"/>
      <c r="J23" s="14">
        <v>200000000</v>
      </c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B23" s="16">
        <f t="shared" si="0"/>
        <v>1</v>
      </c>
      <c r="AC23" s="14">
        <f t="shared" si="14"/>
        <v>200000000</v>
      </c>
      <c r="AD23" s="14"/>
      <c r="AE23" s="14"/>
      <c r="AF23" s="14">
        <f>+'[2]ENERO 2016'!$M$259</f>
        <v>200000000</v>
      </c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6">
        <f t="shared" si="1"/>
        <v>0</v>
      </c>
      <c r="AX23" s="14">
        <f t="shared" si="30"/>
        <v>0</v>
      </c>
      <c r="AY23" s="14">
        <f t="shared" si="38"/>
        <v>0</v>
      </c>
      <c r="AZ23" s="14">
        <f t="shared" si="31"/>
        <v>0</v>
      </c>
      <c r="BA23" s="14">
        <f t="shared" si="31"/>
        <v>0</v>
      </c>
      <c r="BB23" s="14">
        <f t="shared" si="31"/>
        <v>0</v>
      </c>
      <c r="BC23" s="14">
        <f t="shared" si="32"/>
        <v>0</v>
      </c>
      <c r="BD23" s="14">
        <f t="shared" si="32"/>
        <v>0</v>
      </c>
      <c r="BE23" s="14">
        <f t="shared" si="32"/>
        <v>0</v>
      </c>
      <c r="BF23" s="14">
        <f t="shared" si="32"/>
        <v>0</v>
      </c>
      <c r="BG23" s="14">
        <f t="shared" si="32"/>
        <v>0</v>
      </c>
      <c r="BH23" s="14">
        <f t="shared" si="32"/>
        <v>0</v>
      </c>
      <c r="BI23" s="14">
        <f t="shared" si="32"/>
        <v>0</v>
      </c>
      <c r="BJ23" s="14">
        <f t="shared" si="32"/>
        <v>0</v>
      </c>
      <c r="BK23" s="14">
        <f t="shared" si="32"/>
        <v>0</v>
      </c>
      <c r="BL23" s="14">
        <f t="shared" si="32"/>
        <v>0</v>
      </c>
      <c r="BM23" s="14">
        <f t="shared" si="32"/>
        <v>0</v>
      </c>
      <c r="BN23" s="14">
        <f t="shared" si="32"/>
        <v>0</v>
      </c>
      <c r="BO23" s="14"/>
      <c r="BP23" s="14"/>
      <c r="BQ23" s="14">
        <f t="shared" si="33"/>
        <v>0</v>
      </c>
      <c r="BR23" s="16">
        <f t="shared" si="7"/>
        <v>0.50911590500000004</v>
      </c>
      <c r="BS23" s="14">
        <f t="shared" si="16"/>
        <v>101823181</v>
      </c>
      <c r="BT23" s="14"/>
      <c r="BU23" s="14"/>
      <c r="BV23" s="14">
        <f>+'[1]MARZO 2016 ULTIMO'!$H$428</f>
        <v>101823181</v>
      </c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6">
        <f t="shared" si="8"/>
        <v>0.49088409499999996</v>
      </c>
      <c r="CN23" s="14">
        <f t="shared" si="39"/>
        <v>98176819</v>
      </c>
      <c r="CO23" s="14">
        <f t="shared" si="34"/>
        <v>0</v>
      </c>
      <c r="CP23" s="14">
        <f t="shared" si="34"/>
        <v>0</v>
      </c>
      <c r="CQ23" s="14">
        <f t="shared" si="34"/>
        <v>98176819</v>
      </c>
      <c r="CR23" s="14">
        <f t="shared" si="34"/>
        <v>0</v>
      </c>
      <c r="CS23" s="14">
        <f t="shared" si="34"/>
        <v>0</v>
      </c>
      <c r="CT23" s="14">
        <f t="shared" si="34"/>
        <v>0</v>
      </c>
      <c r="CU23" s="14">
        <f t="shared" si="34"/>
        <v>0</v>
      </c>
      <c r="CV23" s="14">
        <f t="shared" si="35"/>
        <v>0</v>
      </c>
      <c r="CW23" s="14">
        <f t="shared" si="35"/>
        <v>0</v>
      </c>
      <c r="CX23" s="14">
        <f t="shared" si="35"/>
        <v>0</v>
      </c>
      <c r="CY23" s="14">
        <f t="shared" si="36"/>
        <v>0</v>
      </c>
      <c r="CZ23" s="14">
        <f t="shared" si="36"/>
        <v>0</v>
      </c>
      <c r="DA23" s="14">
        <f t="shared" si="36"/>
        <v>0</v>
      </c>
      <c r="DB23" s="14">
        <f t="shared" si="37"/>
        <v>0</v>
      </c>
      <c r="DC23" s="14">
        <f t="shared" si="37"/>
        <v>0</v>
      </c>
      <c r="DD23" s="14">
        <f t="shared" si="37"/>
        <v>0</v>
      </c>
      <c r="DE23" s="14">
        <f t="shared" si="37"/>
        <v>0</v>
      </c>
      <c r="DF23" s="14">
        <f t="shared" si="37"/>
        <v>0</v>
      </c>
      <c r="DG23" s="14">
        <f t="shared" si="37"/>
        <v>0</v>
      </c>
      <c r="DJ23" s="224"/>
      <c r="DK23" s="229"/>
      <c r="DL23" s="232"/>
      <c r="DM23" s="229"/>
    </row>
    <row r="24" spans="1:117" ht="42" hidden="1" customHeight="1" x14ac:dyDescent="0.25">
      <c r="A24" s="149"/>
      <c r="B24" s="151" t="s">
        <v>85</v>
      </c>
      <c r="C24" s="38" t="s">
        <v>86</v>
      </c>
      <c r="D24" s="11" t="s">
        <v>87</v>
      </c>
      <c r="E24" s="12">
        <v>410</v>
      </c>
      <c r="F24" s="13" t="s">
        <v>80</v>
      </c>
      <c r="G24" s="14">
        <f t="shared" si="20"/>
        <v>10000000</v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>
        <v>10000000</v>
      </c>
      <c r="W24" s="14"/>
      <c r="X24" s="14"/>
      <c r="Y24" s="14"/>
      <c r="Z24" s="14"/>
      <c r="AB24" s="16">
        <f t="shared" si="0"/>
        <v>0</v>
      </c>
      <c r="AC24" s="14">
        <f t="shared" si="14"/>
        <v>0</v>
      </c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6">
        <f t="shared" si="1"/>
        <v>1</v>
      </c>
      <c r="AX24" s="14">
        <f t="shared" si="30"/>
        <v>10000000</v>
      </c>
      <c r="AY24" s="14">
        <f t="shared" si="38"/>
        <v>0</v>
      </c>
      <c r="AZ24" s="14">
        <f t="shared" si="31"/>
        <v>0</v>
      </c>
      <c r="BA24" s="14">
        <f t="shared" si="31"/>
        <v>0</v>
      </c>
      <c r="BB24" s="14">
        <f t="shared" si="31"/>
        <v>0</v>
      </c>
      <c r="BC24" s="14">
        <f t="shared" si="32"/>
        <v>0</v>
      </c>
      <c r="BD24" s="14">
        <f t="shared" si="32"/>
        <v>0</v>
      </c>
      <c r="BE24" s="14">
        <f t="shared" si="32"/>
        <v>0</v>
      </c>
      <c r="BF24" s="14">
        <f t="shared" si="32"/>
        <v>0</v>
      </c>
      <c r="BG24" s="14">
        <f t="shared" si="32"/>
        <v>0</v>
      </c>
      <c r="BH24" s="14">
        <f t="shared" si="32"/>
        <v>0</v>
      </c>
      <c r="BI24" s="14">
        <f t="shared" si="32"/>
        <v>0</v>
      </c>
      <c r="BJ24" s="14">
        <f t="shared" si="32"/>
        <v>0</v>
      </c>
      <c r="BK24" s="14">
        <f t="shared" si="32"/>
        <v>0</v>
      </c>
      <c r="BL24" s="14">
        <f t="shared" si="32"/>
        <v>0</v>
      </c>
      <c r="BM24" s="14">
        <f t="shared" si="32"/>
        <v>10000000</v>
      </c>
      <c r="BN24" s="14">
        <f t="shared" si="32"/>
        <v>0</v>
      </c>
      <c r="BO24" s="14"/>
      <c r="BP24" s="14"/>
      <c r="BQ24" s="14">
        <f t="shared" si="33"/>
        <v>0</v>
      </c>
      <c r="BR24" s="16">
        <f t="shared" si="7"/>
        <v>0</v>
      </c>
      <c r="BS24" s="14">
        <f t="shared" si="16"/>
        <v>0</v>
      </c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6">
        <f t="shared" si="8"/>
        <v>1</v>
      </c>
      <c r="CN24" s="14">
        <f t="shared" si="39"/>
        <v>10000000</v>
      </c>
      <c r="CO24" s="14">
        <f t="shared" si="34"/>
        <v>0</v>
      </c>
      <c r="CP24" s="14">
        <f t="shared" si="34"/>
        <v>0</v>
      </c>
      <c r="CQ24" s="14">
        <f t="shared" si="34"/>
        <v>0</v>
      </c>
      <c r="CR24" s="14">
        <f t="shared" si="34"/>
        <v>0</v>
      </c>
      <c r="CS24" s="14">
        <f t="shared" si="34"/>
        <v>0</v>
      </c>
      <c r="CT24" s="14">
        <f t="shared" si="34"/>
        <v>0</v>
      </c>
      <c r="CU24" s="14">
        <f t="shared" si="34"/>
        <v>0</v>
      </c>
      <c r="CV24" s="14">
        <f t="shared" si="35"/>
        <v>0</v>
      </c>
      <c r="CW24" s="14">
        <f t="shared" si="35"/>
        <v>0</v>
      </c>
      <c r="CX24" s="14">
        <f t="shared" si="35"/>
        <v>0</v>
      </c>
      <c r="CY24" s="14">
        <f t="shared" si="36"/>
        <v>0</v>
      </c>
      <c r="CZ24" s="14">
        <f t="shared" si="36"/>
        <v>0</v>
      </c>
      <c r="DA24" s="14">
        <f t="shared" si="36"/>
        <v>0</v>
      </c>
      <c r="DB24" s="14">
        <f t="shared" si="37"/>
        <v>0</v>
      </c>
      <c r="DC24" s="14">
        <f t="shared" si="37"/>
        <v>10000000</v>
      </c>
      <c r="DD24" s="14">
        <f t="shared" si="37"/>
        <v>0</v>
      </c>
      <c r="DE24" s="14">
        <f t="shared" si="37"/>
        <v>0</v>
      </c>
      <c r="DF24" s="14">
        <f t="shared" si="37"/>
        <v>0</v>
      </c>
      <c r="DG24" s="14">
        <f t="shared" si="37"/>
        <v>0</v>
      </c>
      <c r="DJ24" s="224"/>
      <c r="DK24" s="229"/>
      <c r="DL24" s="232"/>
      <c r="DM24" s="229"/>
    </row>
    <row r="25" spans="1:117" ht="38.25" hidden="1" customHeight="1" x14ac:dyDescent="0.25">
      <c r="A25" s="149"/>
      <c r="B25" s="152"/>
      <c r="C25" s="10" t="s">
        <v>88</v>
      </c>
      <c r="D25" s="11" t="s">
        <v>89</v>
      </c>
      <c r="E25" s="12">
        <v>410</v>
      </c>
      <c r="F25" s="13" t="s">
        <v>90</v>
      </c>
      <c r="G25" s="14">
        <f t="shared" si="20"/>
        <v>10000000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>
        <v>10000000</v>
      </c>
      <c r="W25" s="14"/>
      <c r="X25" s="14"/>
      <c r="Y25" s="14"/>
      <c r="Z25" s="14"/>
      <c r="AB25" s="16">
        <f t="shared" si="0"/>
        <v>0</v>
      </c>
      <c r="AC25" s="14">
        <f t="shared" si="14"/>
        <v>0</v>
      </c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6">
        <f t="shared" si="1"/>
        <v>1</v>
      </c>
      <c r="AX25" s="14">
        <f t="shared" si="30"/>
        <v>10000000</v>
      </c>
      <c r="AY25" s="14">
        <f t="shared" si="38"/>
        <v>0</v>
      </c>
      <c r="AZ25" s="14">
        <f t="shared" si="31"/>
        <v>0</v>
      </c>
      <c r="BA25" s="14">
        <f t="shared" si="31"/>
        <v>0</v>
      </c>
      <c r="BB25" s="14">
        <f t="shared" si="31"/>
        <v>0</v>
      </c>
      <c r="BC25" s="14">
        <f t="shared" si="32"/>
        <v>0</v>
      </c>
      <c r="BD25" s="14">
        <f t="shared" si="32"/>
        <v>0</v>
      </c>
      <c r="BE25" s="14">
        <f t="shared" si="32"/>
        <v>0</v>
      </c>
      <c r="BF25" s="14">
        <f t="shared" si="32"/>
        <v>0</v>
      </c>
      <c r="BG25" s="14">
        <f t="shared" si="32"/>
        <v>0</v>
      </c>
      <c r="BH25" s="14">
        <f t="shared" si="32"/>
        <v>0</v>
      </c>
      <c r="BI25" s="14">
        <f t="shared" si="32"/>
        <v>0</v>
      </c>
      <c r="BJ25" s="14">
        <f t="shared" si="32"/>
        <v>0</v>
      </c>
      <c r="BK25" s="14">
        <f t="shared" si="32"/>
        <v>0</v>
      </c>
      <c r="BL25" s="14">
        <f t="shared" si="32"/>
        <v>0</v>
      </c>
      <c r="BM25" s="14">
        <f t="shared" si="32"/>
        <v>10000000</v>
      </c>
      <c r="BN25" s="14">
        <f t="shared" si="32"/>
        <v>0</v>
      </c>
      <c r="BO25" s="14"/>
      <c r="BP25" s="14"/>
      <c r="BQ25" s="14">
        <f t="shared" si="33"/>
        <v>0</v>
      </c>
      <c r="BR25" s="16">
        <f t="shared" si="7"/>
        <v>0</v>
      </c>
      <c r="BS25" s="14">
        <f t="shared" si="16"/>
        <v>0</v>
      </c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6">
        <f t="shared" si="8"/>
        <v>1</v>
      </c>
      <c r="CN25" s="14">
        <f>SUM(CO25:DG25)</f>
        <v>10000000</v>
      </c>
      <c r="CO25" s="14">
        <f t="shared" si="34"/>
        <v>0</v>
      </c>
      <c r="CP25" s="14">
        <f t="shared" si="34"/>
        <v>0</v>
      </c>
      <c r="CQ25" s="14">
        <f t="shared" si="34"/>
        <v>0</v>
      </c>
      <c r="CR25" s="14">
        <f t="shared" si="34"/>
        <v>0</v>
      </c>
      <c r="CS25" s="14">
        <f t="shared" si="34"/>
        <v>0</v>
      </c>
      <c r="CT25" s="14">
        <f t="shared" si="34"/>
        <v>0</v>
      </c>
      <c r="CU25" s="14">
        <f t="shared" si="34"/>
        <v>0</v>
      </c>
      <c r="CV25" s="14">
        <f t="shared" si="35"/>
        <v>0</v>
      </c>
      <c r="CW25" s="14">
        <f t="shared" si="35"/>
        <v>0</v>
      </c>
      <c r="CX25" s="14">
        <f t="shared" si="35"/>
        <v>0</v>
      </c>
      <c r="CY25" s="14">
        <f t="shared" si="36"/>
        <v>0</v>
      </c>
      <c r="CZ25" s="14">
        <f t="shared" si="36"/>
        <v>0</v>
      </c>
      <c r="DA25" s="14">
        <f t="shared" si="36"/>
        <v>0</v>
      </c>
      <c r="DB25" s="14">
        <f t="shared" si="37"/>
        <v>0</v>
      </c>
      <c r="DC25" s="14">
        <f t="shared" si="37"/>
        <v>10000000</v>
      </c>
      <c r="DD25" s="14">
        <f t="shared" si="37"/>
        <v>0</v>
      </c>
      <c r="DE25" s="14">
        <f t="shared" si="37"/>
        <v>0</v>
      </c>
      <c r="DF25" s="14">
        <f t="shared" si="37"/>
        <v>0</v>
      </c>
      <c r="DG25" s="14">
        <f t="shared" si="37"/>
        <v>0</v>
      </c>
      <c r="DJ25" s="224"/>
      <c r="DK25" s="229"/>
      <c r="DL25" s="232"/>
      <c r="DM25" s="229"/>
    </row>
    <row r="26" spans="1:117" ht="47.25" hidden="1" customHeight="1" x14ac:dyDescent="0.25">
      <c r="A26" s="149"/>
      <c r="B26" s="152"/>
      <c r="C26" s="10" t="s">
        <v>91</v>
      </c>
      <c r="D26" s="11" t="s">
        <v>92</v>
      </c>
      <c r="E26" s="12">
        <v>410</v>
      </c>
      <c r="F26" s="13" t="s">
        <v>90</v>
      </c>
      <c r="G26" s="14">
        <f t="shared" si="20"/>
        <v>20000000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>
        <v>20000000</v>
      </c>
      <c r="W26" s="14"/>
      <c r="X26" s="14"/>
      <c r="Y26" s="14"/>
      <c r="Z26" s="14"/>
      <c r="AB26" s="16">
        <f t="shared" si="0"/>
        <v>0</v>
      </c>
      <c r="AC26" s="14">
        <f t="shared" si="14"/>
        <v>0</v>
      </c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6">
        <f t="shared" si="1"/>
        <v>1</v>
      </c>
      <c r="AX26" s="14">
        <f t="shared" si="30"/>
        <v>20000000</v>
      </c>
      <c r="AY26" s="14">
        <f t="shared" si="38"/>
        <v>0</v>
      </c>
      <c r="AZ26" s="14">
        <f t="shared" si="31"/>
        <v>0</v>
      </c>
      <c r="BA26" s="14">
        <f t="shared" si="31"/>
        <v>0</v>
      </c>
      <c r="BB26" s="14">
        <f t="shared" si="31"/>
        <v>0</v>
      </c>
      <c r="BC26" s="14">
        <f t="shared" si="32"/>
        <v>0</v>
      </c>
      <c r="BD26" s="14">
        <f t="shared" si="32"/>
        <v>0</v>
      </c>
      <c r="BE26" s="14">
        <f t="shared" si="32"/>
        <v>0</v>
      </c>
      <c r="BF26" s="14">
        <f t="shared" si="32"/>
        <v>0</v>
      </c>
      <c r="BG26" s="14">
        <f t="shared" si="32"/>
        <v>0</v>
      </c>
      <c r="BH26" s="14">
        <f t="shared" si="32"/>
        <v>0</v>
      </c>
      <c r="BI26" s="14">
        <f t="shared" si="32"/>
        <v>0</v>
      </c>
      <c r="BJ26" s="14">
        <f t="shared" si="32"/>
        <v>0</v>
      </c>
      <c r="BK26" s="14">
        <f t="shared" si="32"/>
        <v>0</v>
      </c>
      <c r="BL26" s="14">
        <f t="shared" si="32"/>
        <v>0</v>
      </c>
      <c r="BM26" s="14">
        <f t="shared" si="32"/>
        <v>20000000</v>
      </c>
      <c r="BN26" s="14">
        <f t="shared" si="32"/>
        <v>0</v>
      </c>
      <c r="BO26" s="14"/>
      <c r="BP26" s="14"/>
      <c r="BQ26" s="14">
        <f t="shared" si="33"/>
        <v>0</v>
      </c>
      <c r="BR26" s="16">
        <f t="shared" si="7"/>
        <v>0</v>
      </c>
      <c r="BS26" s="14">
        <f t="shared" si="16"/>
        <v>0</v>
      </c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6">
        <f t="shared" si="8"/>
        <v>1</v>
      </c>
      <c r="CN26" s="14">
        <f t="shared" si="39"/>
        <v>20000000</v>
      </c>
      <c r="CO26" s="14">
        <f t="shared" si="34"/>
        <v>0</v>
      </c>
      <c r="CP26" s="14">
        <f t="shared" si="34"/>
        <v>0</v>
      </c>
      <c r="CQ26" s="14">
        <f t="shared" si="34"/>
        <v>0</v>
      </c>
      <c r="CR26" s="14">
        <f t="shared" si="34"/>
        <v>0</v>
      </c>
      <c r="CS26" s="14">
        <f t="shared" si="34"/>
        <v>0</v>
      </c>
      <c r="CT26" s="14">
        <f t="shared" si="34"/>
        <v>0</v>
      </c>
      <c r="CU26" s="14">
        <f t="shared" si="34"/>
        <v>0</v>
      </c>
      <c r="CV26" s="14">
        <f t="shared" si="35"/>
        <v>0</v>
      </c>
      <c r="CW26" s="14">
        <f t="shared" si="35"/>
        <v>0</v>
      </c>
      <c r="CX26" s="14">
        <f t="shared" si="35"/>
        <v>0</v>
      </c>
      <c r="CY26" s="14">
        <f t="shared" si="36"/>
        <v>0</v>
      </c>
      <c r="CZ26" s="14">
        <f t="shared" si="36"/>
        <v>0</v>
      </c>
      <c r="DA26" s="14">
        <f t="shared" si="36"/>
        <v>0</v>
      </c>
      <c r="DB26" s="14">
        <f t="shared" si="37"/>
        <v>0</v>
      </c>
      <c r="DC26" s="14">
        <f t="shared" si="37"/>
        <v>20000000</v>
      </c>
      <c r="DD26" s="14">
        <f t="shared" si="37"/>
        <v>0</v>
      </c>
      <c r="DE26" s="14">
        <f t="shared" si="37"/>
        <v>0</v>
      </c>
      <c r="DF26" s="14">
        <f t="shared" si="37"/>
        <v>0</v>
      </c>
      <c r="DG26" s="14">
        <f t="shared" si="37"/>
        <v>0</v>
      </c>
      <c r="DJ26" s="224"/>
      <c r="DK26" s="229"/>
      <c r="DL26" s="232"/>
      <c r="DM26" s="229"/>
    </row>
    <row r="27" spans="1:117" ht="48.75" hidden="1" customHeight="1" x14ac:dyDescent="0.25">
      <c r="A27" s="149"/>
      <c r="B27" s="152"/>
      <c r="C27" s="10" t="s">
        <v>93</v>
      </c>
      <c r="D27" s="11" t="s">
        <v>94</v>
      </c>
      <c r="E27" s="12">
        <v>410</v>
      </c>
      <c r="F27" s="13" t="s">
        <v>90</v>
      </c>
      <c r="G27" s="14">
        <f t="shared" si="20"/>
        <v>50000000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>
        <v>50000000</v>
      </c>
      <c r="W27" s="14"/>
      <c r="X27" s="14"/>
      <c r="Y27" s="14"/>
      <c r="Z27" s="14"/>
      <c r="AB27" s="16">
        <f t="shared" si="0"/>
        <v>1</v>
      </c>
      <c r="AC27" s="14">
        <f t="shared" si="14"/>
        <v>50000000</v>
      </c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>
        <f>+'[2]ENERO 2016'!$Y$281</f>
        <v>50000000</v>
      </c>
      <c r="AS27" s="14"/>
      <c r="AT27" s="14"/>
      <c r="AU27" s="14"/>
      <c r="AV27" s="14"/>
      <c r="AW27" s="16">
        <f t="shared" si="1"/>
        <v>0</v>
      </c>
      <c r="AX27" s="14">
        <f t="shared" si="30"/>
        <v>0</v>
      </c>
      <c r="AY27" s="14">
        <f t="shared" si="38"/>
        <v>0</v>
      </c>
      <c r="AZ27" s="14">
        <f t="shared" si="31"/>
        <v>0</v>
      </c>
      <c r="BA27" s="14">
        <f t="shared" si="31"/>
        <v>0</v>
      </c>
      <c r="BB27" s="14">
        <f t="shared" si="31"/>
        <v>0</v>
      </c>
      <c r="BC27" s="14">
        <f t="shared" si="32"/>
        <v>0</v>
      </c>
      <c r="BD27" s="14">
        <f t="shared" si="32"/>
        <v>0</v>
      </c>
      <c r="BE27" s="14">
        <f t="shared" si="32"/>
        <v>0</v>
      </c>
      <c r="BF27" s="14">
        <f t="shared" si="32"/>
        <v>0</v>
      </c>
      <c r="BG27" s="14">
        <f t="shared" si="32"/>
        <v>0</v>
      </c>
      <c r="BH27" s="14">
        <f t="shared" si="32"/>
        <v>0</v>
      </c>
      <c r="BI27" s="14">
        <f t="shared" si="32"/>
        <v>0</v>
      </c>
      <c r="BJ27" s="14">
        <f t="shared" si="32"/>
        <v>0</v>
      </c>
      <c r="BK27" s="14">
        <f t="shared" si="32"/>
        <v>0</v>
      </c>
      <c r="BL27" s="14">
        <f t="shared" si="32"/>
        <v>0</v>
      </c>
      <c r="BM27" s="14">
        <f t="shared" si="32"/>
        <v>0</v>
      </c>
      <c r="BN27" s="14">
        <f t="shared" si="32"/>
        <v>0</v>
      </c>
      <c r="BO27" s="14"/>
      <c r="BP27" s="14"/>
      <c r="BQ27" s="14">
        <f t="shared" si="33"/>
        <v>0</v>
      </c>
      <c r="BR27" s="16">
        <f t="shared" si="7"/>
        <v>0.06</v>
      </c>
      <c r="BS27" s="14">
        <f t="shared" si="16"/>
        <v>3000000</v>
      </c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>
        <v>3000000</v>
      </c>
      <c r="CI27" s="14"/>
      <c r="CJ27" s="14"/>
      <c r="CK27" s="14"/>
      <c r="CL27" s="14"/>
      <c r="CM27" s="16">
        <f t="shared" si="8"/>
        <v>0.94</v>
      </c>
      <c r="CN27" s="14">
        <f t="shared" si="39"/>
        <v>47000000</v>
      </c>
      <c r="CO27" s="14">
        <f t="shared" si="34"/>
        <v>0</v>
      </c>
      <c r="CP27" s="14">
        <f t="shared" si="34"/>
        <v>0</v>
      </c>
      <c r="CQ27" s="14">
        <f t="shared" si="34"/>
        <v>0</v>
      </c>
      <c r="CR27" s="14">
        <f t="shared" si="34"/>
        <v>0</v>
      </c>
      <c r="CS27" s="14">
        <f t="shared" si="34"/>
        <v>0</v>
      </c>
      <c r="CT27" s="14">
        <f t="shared" si="34"/>
        <v>0</v>
      </c>
      <c r="CU27" s="14">
        <f t="shared" si="34"/>
        <v>0</v>
      </c>
      <c r="CV27" s="14">
        <f t="shared" si="35"/>
        <v>0</v>
      </c>
      <c r="CW27" s="14">
        <f t="shared" si="35"/>
        <v>0</v>
      </c>
      <c r="CX27" s="14">
        <f t="shared" si="35"/>
        <v>0</v>
      </c>
      <c r="CY27" s="14">
        <f t="shared" si="36"/>
        <v>0</v>
      </c>
      <c r="CZ27" s="14">
        <f t="shared" si="36"/>
        <v>0</v>
      </c>
      <c r="DA27" s="14">
        <f t="shared" si="36"/>
        <v>0</v>
      </c>
      <c r="DB27" s="14">
        <f t="shared" si="37"/>
        <v>0</v>
      </c>
      <c r="DC27" s="14">
        <f t="shared" si="37"/>
        <v>47000000</v>
      </c>
      <c r="DD27" s="14">
        <f t="shared" si="37"/>
        <v>0</v>
      </c>
      <c r="DE27" s="14">
        <f t="shared" si="37"/>
        <v>0</v>
      </c>
      <c r="DF27" s="14">
        <f t="shared" si="37"/>
        <v>0</v>
      </c>
      <c r="DG27" s="14">
        <f t="shared" si="37"/>
        <v>0</v>
      </c>
      <c r="DJ27" s="224"/>
      <c r="DK27" s="229"/>
      <c r="DL27" s="232"/>
      <c r="DM27" s="229"/>
    </row>
    <row r="28" spans="1:117" ht="34.5" hidden="1" customHeight="1" x14ac:dyDescent="0.25">
      <c r="A28" s="149"/>
      <c r="B28" s="152"/>
      <c r="C28" s="10" t="s">
        <v>95</v>
      </c>
      <c r="D28" s="11" t="s">
        <v>96</v>
      </c>
      <c r="E28" s="12">
        <v>410</v>
      </c>
      <c r="F28" s="13" t="s">
        <v>97</v>
      </c>
      <c r="G28" s="14">
        <f t="shared" si="20"/>
        <v>105000000</v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>
        <v>100000000</v>
      </c>
      <c r="W28" s="14"/>
      <c r="X28" s="14"/>
      <c r="Y28" s="14"/>
      <c r="Z28" s="14">
        <v>5000000</v>
      </c>
      <c r="AB28" s="16">
        <f t="shared" si="0"/>
        <v>0.43826475238095236</v>
      </c>
      <c r="AC28" s="14">
        <f t="shared" si="14"/>
        <v>46017799</v>
      </c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>
        <f>+'[1]MARZO 2016 ULTIMO'!$Y$475</f>
        <v>44867299</v>
      </c>
      <c r="AS28" s="14"/>
      <c r="AT28" s="14"/>
      <c r="AU28" s="14"/>
      <c r="AV28" s="14">
        <v>1150500</v>
      </c>
      <c r="AW28" s="16">
        <f t="shared" si="1"/>
        <v>0.56173524761904758</v>
      </c>
      <c r="AX28" s="14">
        <f t="shared" si="30"/>
        <v>58982201</v>
      </c>
      <c r="AY28" s="14">
        <f t="shared" si="38"/>
        <v>0</v>
      </c>
      <c r="AZ28" s="14">
        <f t="shared" si="31"/>
        <v>0</v>
      </c>
      <c r="BA28" s="14">
        <f t="shared" si="31"/>
        <v>0</v>
      </c>
      <c r="BB28" s="14">
        <f t="shared" si="31"/>
        <v>0</v>
      </c>
      <c r="BC28" s="14">
        <f t="shared" si="32"/>
        <v>0</v>
      </c>
      <c r="BD28" s="14">
        <f t="shared" si="32"/>
        <v>0</v>
      </c>
      <c r="BE28" s="14">
        <f t="shared" si="32"/>
        <v>0</v>
      </c>
      <c r="BF28" s="14">
        <f t="shared" si="32"/>
        <v>0</v>
      </c>
      <c r="BG28" s="14">
        <f t="shared" si="32"/>
        <v>0</v>
      </c>
      <c r="BH28" s="14">
        <f t="shared" si="32"/>
        <v>0</v>
      </c>
      <c r="BI28" s="14">
        <f t="shared" si="32"/>
        <v>0</v>
      </c>
      <c r="BJ28" s="14">
        <f t="shared" si="32"/>
        <v>0</v>
      </c>
      <c r="BK28" s="14">
        <f t="shared" si="32"/>
        <v>0</v>
      </c>
      <c r="BL28" s="14">
        <f t="shared" si="32"/>
        <v>0</v>
      </c>
      <c r="BM28" s="14">
        <f t="shared" si="32"/>
        <v>55132701</v>
      </c>
      <c r="BN28" s="14">
        <f t="shared" si="32"/>
        <v>0</v>
      </c>
      <c r="BO28" s="14"/>
      <c r="BP28" s="14"/>
      <c r="BQ28" s="14">
        <f t="shared" si="33"/>
        <v>3849500</v>
      </c>
      <c r="BR28" s="16">
        <f t="shared" si="7"/>
        <v>0.3145197904761905</v>
      </c>
      <c r="BS28" s="14">
        <f t="shared" si="16"/>
        <v>33024578</v>
      </c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>
        <f>+'[1]MARZO 2016 ULTIMO'!$H$473-CL28</f>
        <v>31874078</v>
      </c>
      <c r="CI28" s="14"/>
      <c r="CJ28" s="14"/>
      <c r="CK28" s="14"/>
      <c r="CL28" s="14">
        <v>1150500</v>
      </c>
      <c r="CM28" s="16">
        <f t="shared" si="8"/>
        <v>0.6854802095238095</v>
      </c>
      <c r="CN28" s="14">
        <f t="shared" si="39"/>
        <v>71975422</v>
      </c>
      <c r="CO28" s="14">
        <f t="shared" si="34"/>
        <v>0</v>
      </c>
      <c r="CP28" s="14">
        <f t="shared" si="34"/>
        <v>0</v>
      </c>
      <c r="CQ28" s="14">
        <f t="shared" si="34"/>
        <v>0</v>
      </c>
      <c r="CR28" s="14">
        <f t="shared" si="34"/>
        <v>0</v>
      </c>
      <c r="CS28" s="14">
        <f t="shared" si="34"/>
        <v>0</v>
      </c>
      <c r="CT28" s="14">
        <f t="shared" si="34"/>
        <v>0</v>
      </c>
      <c r="CU28" s="14">
        <f t="shared" si="34"/>
        <v>0</v>
      </c>
      <c r="CV28" s="14">
        <f t="shared" si="35"/>
        <v>0</v>
      </c>
      <c r="CW28" s="14">
        <f t="shared" si="35"/>
        <v>0</v>
      </c>
      <c r="CX28" s="14">
        <f t="shared" si="35"/>
        <v>0</v>
      </c>
      <c r="CY28" s="14">
        <f t="shared" si="36"/>
        <v>0</v>
      </c>
      <c r="CZ28" s="14">
        <f t="shared" si="36"/>
        <v>0</v>
      </c>
      <c r="DA28" s="14">
        <f t="shared" si="36"/>
        <v>0</v>
      </c>
      <c r="DB28" s="14">
        <f t="shared" si="37"/>
        <v>0</v>
      </c>
      <c r="DC28" s="14">
        <f t="shared" si="37"/>
        <v>68125922</v>
      </c>
      <c r="DD28" s="14">
        <f t="shared" si="37"/>
        <v>0</v>
      </c>
      <c r="DE28" s="14">
        <f t="shared" si="37"/>
        <v>0</v>
      </c>
      <c r="DF28" s="14">
        <f t="shared" si="37"/>
        <v>0</v>
      </c>
      <c r="DG28" s="14">
        <f t="shared" si="37"/>
        <v>3849500</v>
      </c>
      <c r="DJ28" s="224"/>
      <c r="DK28" s="229"/>
      <c r="DL28" s="232"/>
      <c r="DM28" s="229"/>
    </row>
    <row r="29" spans="1:117" ht="38.25" hidden="1" customHeight="1" x14ac:dyDescent="0.25">
      <c r="A29" s="149"/>
      <c r="B29" s="152"/>
      <c r="C29" s="10" t="s">
        <v>98</v>
      </c>
      <c r="D29" s="11" t="s">
        <v>99</v>
      </c>
      <c r="E29" s="12">
        <v>410</v>
      </c>
      <c r="F29" s="13" t="s">
        <v>90</v>
      </c>
      <c r="G29" s="14">
        <f t="shared" si="20"/>
        <v>100000000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>
        <v>100000000</v>
      </c>
      <c r="W29" s="14"/>
      <c r="X29" s="14"/>
      <c r="Y29" s="14"/>
      <c r="Z29" s="14"/>
      <c r="AB29" s="16">
        <f t="shared" si="0"/>
        <v>0.70541489000000002</v>
      </c>
      <c r="AC29" s="14">
        <f t="shared" si="14"/>
        <v>70541489</v>
      </c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>
        <f>+'[1]MARZO 2016 ULTIMO'!$Y$501</f>
        <v>70541489</v>
      </c>
      <c r="AS29" s="14"/>
      <c r="AT29" s="14"/>
      <c r="AU29" s="14"/>
      <c r="AV29" s="14"/>
      <c r="AW29" s="16">
        <f t="shared" si="1"/>
        <v>0.29458510999999998</v>
      </c>
      <c r="AX29" s="14">
        <f t="shared" si="30"/>
        <v>29458511</v>
      </c>
      <c r="AY29" s="14">
        <f t="shared" si="38"/>
        <v>0</v>
      </c>
      <c r="AZ29" s="14">
        <f t="shared" si="31"/>
        <v>0</v>
      </c>
      <c r="BA29" s="14">
        <f t="shared" si="31"/>
        <v>0</v>
      </c>
      <c r="BB29" s="14">
        <f t="shared" si="31"/>
        <v>0</v>
      </c>
      <c r="BC29" s="14">
        <f t="shared" si="32"/>
        <v>0</v>
      </c>
      <c r="BD29" s="14">
        <f t="shared" si="32"/>
        <v>0</v>
      </c>
      <c r="BE29" s="14">
        <f t="shared" si="32"/>
        <v>0</v>
      </c>
      <c r="BF29" s="14">
        <f t="shared" si="32"/>
        <v>0</v>
      </c>
      <c r="BG29" s="14">
        <f t="shared" si="32"/>
        <v>0</v>
      </c>
      <c r="BH29" s="14">
        <f t="shared" si="32"/>
        <v>0</v>
      </c>
      <c r="BI29" s="14">
        <f t="shared" si="32"/>
        <v>0</v>
      </c>
      <c r="BJ29" s="14">
        <f t="shared" si="32"/>
        <v>0</v>
      </c>
      <c r="BK29" s="14">
        <f t="shared" si="32"/>
        <v>0</v>
      </c>
      <c r="BL29" s="14">
        <f t="shared" si="32"/>
        <v>0</v>
      </c>
      <c r="BM29" s="14">
        <f t="shared" si="32"/>
        <v>29458511</v>
      </c>
      <c r="BN29" s="14">
        <f t="shared" si="32"/>
        <v>0</v>
      </c>
      <c r="BO29" s="14"/>
      <c r="BP29" s="14"/>
      <c r="BQ29" s="14">
        <f t="shared" si="33"/>
        <v>0</v>
      </c>
      <c r="BR29" s="16">
        <f t="shared" si="7"/>
        <v>8.3738889999999996E-2</v>
      </c>
      <c r="BS29" s="14">
        <f t="shared" si="16"/>
        <v>8373889</v>
      </c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>
        <f>+'[1]MARZO 2016 ULTIMO'!$H$499</f>
        <v>8373889</v>
      </c>
      <c r="CI29" s="14"/>
      <c r="CJ29" s="14"/>
      <c r="CK29" s="14"/>
      <c r="CL29" s="14"/>
      <c r="CM29" s="16">
        <f t="shared" si="8"/>
        <v>0.91626110999999999</v>
      </c>
      <c r="CN29" s="14">
        <f t="shared" si="39"/>
        <v>91626111</v>
      </c>
      <c r="CO29" s="14">
        <f t="shared" si="34"/>
        <v>0</v>
      </c>
      <c r="CP29" s="14">
        <f t="shared" si="34"/>
        <v>0</v>
      </c>
      <c r="CQ29" s="14">
        <f t="shared" si="34"/>
        <v>0</v>
      </c>
      <c r="CR29" s="14">
        <f t="shared" si="34"/>
        <v>0</v>
      </c>
      <c r="CS29" s="14">
        <f t="shared" si="34"/>
        <v>0</v>
      </c>
      <c r="CT29" s="14">
        <f t="shared" si="34"/>
        <v>0</v>
      </c>
      <c r="CU29" s="14">
        <f t="shared" si="34"/>
        <v>0</v>
      </c>
      <c r="CV29" s="14">
        <f t="shared" si="35"/>
        <v>0</v>
      </c>
      <c r="CW29" s="14">
        <f t="shared" si="35"/>
        <v>0</v>
      </c>
      <c r="CX29" s="14">
        <f t="shared" si="35"/>
        <v>0</v>
      </c>
      <c r="CY29" s="14">
        <f t="shared" si="36"/>
        <v>0</v>
      </c>
      <c r="CZ29" s="14">
        <f t="shared" si="36"/>
        <v>0</v>
      </c>
      <c r="DA29" s="14">
        <f t="shared" si="36"/>
        <v>0</v>
      </c>
      <c r="DB29" s="14">
        <f t="shared" si="37"/>
        <v>0</v>
      </c>
      <c r="DC29" s="14">
        <f t="shared" si="37"/>
        <v>91626111</v>
      </c>
      <c r="DD29" s="14">
        <f t="shared" si="37"/>
        <v>0</v>
      </c>
      <c r="DE29" s="14">
        <f t="shared" si="37"/>
        <v>0</v>
      </c>
      <c r="DF29" s="14">
        <f t="shared" si="37"/>
        <v>0</v>
      </c>
      <c r="DG29" s="14">
        <f t="shared" si="37"/>
        <v>0</v>
      </c>
      <c r="DJ29" s="224"/>
      <c r="DK29" s="229"/>
      <c r="DL29" s="232"/>
      <c r="DM29" s="229"/>
    </row>
    <row r="30" spans="1:117" ht="22.5" hidden="1" customHeight="1" x14ac:dyDescent="0.25">
      <c r="A30" s="149"/>
      <c r="B30" s="152"/>
      <c r="C30" s="10" t="s">
        <v>100</v>
      </c>
      <c r="D30" s="11" t="s">
        <v>101</v>
      </c>
      <c r="E30" s="12">
        <v>410</v>
      </c>
      <c r="F30" s="13" t="s">
        <v>66</v>
      </c>
      <c r="G30" s="14">
        <f t="shared" si="20"/>
        <v>6000000</v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>
        <v>6000000</v>
      </c>
      <c r="AB30" s="16">
        <f t="shared" si="0"/>
        <v>0.25</v>
      </c>
      <c r="AC30" s="14">
        <f t="shared" si="14"/>
        <v>1500000</v>
      </c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>
        <f>+'[1]MARZO 2016 ULTIMO'!$AF$517</f>
        <v>1500000</v>
      </c>
      <c r="AW30" s="16">
        <f t="shared" si="1"/>
        <v>0.75</v>
      </c>
      <c r="AX30" s="14">
        <f t="shared" si="30"/>
        <v>4500000</v>
      </c>
      <c r="AY30" s="14">
        <f t="shared" si="38"/>
        <v>0</v>
      </c>
      <c r="AZ30" s="14">
        <f t="shared" si="31"/>
        <v>0</v>
      </c>
      <c r="BA30" s="14">
        <f t="shared" si="31"/>
        <v>0</v>
      </c>
      <c r="BB30" s="14">
        <f t="shared" si="31"/>
        <v>0</v>
      </c>
      <c r="BC30" s="14">
        <f t="shared" si="32"/>
        <v>0</v>
      </c>
      <c r="BD30" s="14">
        <f t="shared" si="32"/>
        <v>0</v>
      </c>
      <c r="BE30" s="14">
        <f t="shared" si="32"/>
        <v>0</v>
      </c>
      <c r="BF30" s="14">
        <f t="shared" si="32"/>
        <v>0</v>
      </c>
      <c r="BG30" s="14">
        <f t="shared" si="32"/>
        <v>0</v>
      </c>
      <c r="BH30" s="14">
        <f t="shared" si="32"/>
        <v>0</v>
      </c>
      <c r="BI30" s="14">
        <f t="shared" si="32"/>
        <v>0</v>
      </c>
      <c r="BJ30" s="14">
        <f t="shared" si="32"/>
        <v>0</v>
      </c>
      <c r="BK30" s="14">
        <f t="shared" si="32"/>
        <v>0</v>
      </c>
      <c r="BL30" s="14"/>
      <c r="BM30" s="14">
        <f t="shared" si="32"/>
        <v>0</v>
      </c>
      <c r="BN30" s="14">
        <f t="shared" si="32"/>
        <v>0</v>
      </c>
      <c r="BO30" s="14"/>
      <c r="BP30" s="14"/>
      <c r="BQ30" s="14">
        <f t="shared" si="33"/>
        <v>4500000</v>
      </c>
      <c r="BR30" s="16">
        <f t="shared" si="7"/>
        <v>0.25</v>
      </c>
      <c r="BS30" s="14">
        <f t="shared" si="16"/>
        <v>1500000</v>
      </c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>
        <f>+'[1]MARZO 2016 ULTIMO'!$H$515</f>
        <v>1500000</v>
      </c>
      <c r="CM30" s="16">
        <f t="shared" si="8"/>
        <v>0.75</v>
      </c>
      <c r="CN30" s="14">
        <f t="shared" si="39"/>
        <v>4500000</v>
      </c>
      <c r="CO30" s="14">
        <f t="shared" si="34"/>
        <v>0</v>
      </c>
      <c r="CP30" s="14">
        <f t="shared" si="34"/>
        <v>0</v>
      </c>
      <c r="CQ30" s="14">
        <f t="shared" si="34"/>
        <v>0</v>
      </c>
      <c r="CR30" s="14">
        <f t="shared" si="34"/>
        <v>0</v>
      </c>
      <c r="CS30" s="14">
        <f t="shared" si="34"/>
        <v>0</v>
      </c>
      <c r="CT30" s="14">
        <f t="shared" si="34"/>
        <v>0</v>
      </c>
      <c r="CU30" s="14">
        <f t="shared" si="34"/>
        <v>0</v>
      </c>
      <c r="CV30" s="14">
        <f t="shared" si="35"/>
        <v>0</v>
      </c>
      <c r="CW30" s="14">
        <f t="shared" si="35"/>
        <v>0</v>
      </c>
      <c r="CX30" s="14">
        <f t="shared" si="35"/>
        <v>0</v>
      </c>
      <c r="CY30" s="14">
        <f t="shared" si="36"/>
        <v>0</v>
      </c>
      <c r="CZ30" s="14">
        <f t="shared" si="36"/>
        <v>0</v>
      </c>
      <c r="DA30" s="14">
        <f t="shared" si="36"/>
        <v>0</v>
      </c>
      <c r="DB30" s="14">
        <f t="shared" si="36"/>
        <v>0</v>
      </c>
      <c r="DC30" s="14">
        <f t="shared" si="36"/>
        <v>0</v>
      </c>
      <c r="DD30" s="14">
        <f t="shared" si="36"/>
        <v>0</v>
      </c>
      <c r="DE30" s="14">
        <f t="shared" si="36"/>
        <v>0</v>
      </c>
      <c r="DF30" s="14">
        <f t="shared" si="36"/>
        <v>0</v>
      </c>
      <c r="DG30" s="14">
        <f t="shared" si="36"/>
        <v>4500000</v>
      </c>
      <c r="DJ30" s="224"/>
      <c r="DK30" s="229"/>
      <c r="DL30" s="232"/>
      <c r="DM30" s="229"/>
    </row>
    <row r="31" spans="1:117" ht="50.25" hidden="1" customHeight="1" x14ac:dyDescent="0.25">
      <c r="A31" s="149"/>
      <c r="B31" s="152"/>
      <c r="C31" s="10" t="s">
        <v>102</v>
      </c>
      <c r="D31" s="11" t="s">
        <v>103</v>
      </c>
      <c r="E31" s="12">
        <v>410</v>
      </c>
      <c r="F31" s="13" t="s">
        <v>104</v>
      </c>
      <c r="G31" s="14">
        <f t="shared" si="20"/>
        <v>5000000</v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>
        <v>5000000</v>
      </c>
      <c r="AB31" s="16">
        <f t="shared" si="0"/>
        <v>0</v>
      </c>
      <c r="AC31" s="14">
        <f t="shared" si="14"/>
        <v>0</v>
      </c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6">
        <f t="shared" si="1"/>
        <v>1</v>
      </c>
      <c r="AX31" s="14">
        <f t="shared" si="30"/>
        <v>5000000</v>
      </c>
      <c r="AY31" s="14">
        <f t="shared" si="38"/>
        <v>0</v>
      </c>
      <c r="AZ31" s="14">
        <f t="shared" si="31"/>
        <v>0</v>
      </c>
      <c r="BA31" s="14">
        <f t="shared" si="31"/>
        <v>0</v>
      </c>
      <c r="BB31" s="14">
        <f t="shared" si="31"/>
        <v>0</v>
      </c>
      <c r="BC31" s="14">
        <f t="shared" si="32"/>
        <v>0</v>
      </c>
      <c r="BD31" s="14">
        <f t="shared" si="32"/>
        <v>0</v>
      </c>
      <c r="BE31" s="14">
        <f t="shared" si="32"/>
        <v>0</v>
      </c>
      <c r="BF31" s="14">
        <f t="shared" si="32"/>
        <v>0</v>
      </c>
      <c r="BG31" s="14">
        <f t="shared" si="32"/>
        <v>0</v>
      </c>
      <c r="BH31" s="14">
        <f t="shared" si="32"/>
        <v>0</v>
      </c>
      <c r="BI31" s="14">
        <f t="shared" si="32"/>
        <v>0</v>
      </c>
      <c r="BJ31" s="14">
        <f t="shared" si="32"/>
        <v>0</v>
      </c>
      <c r="BK31" s="14">
        <f t="shared" si="32"/>
        <v>0</v>
      </c>
      <c r="BL31" s="14"/>
      <c r="BM31" s="14">
        <f t="shared" si="32"/>
        <v>0</v>
      </c>
      <c r="BN31" s="14">
        <f t="shared" si="32"/>
        <v>0</v>
      </c>
      <c r="BO31" s="14"/>
      <c r="BP31" s="14"/>
      <c r="BQ31" s="14">
        <f t="shared" si="33"/>
        <v>5000000</v>
      </c>
      <c r="BR31" s="16">
        <f t="shared" si="7"/>
        <v>0</v>
      </c>
      <c r="BS31" s="14">
        <f t="shared" si="16"/>
        <v>0</v>
      </c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6">
        <f t="shared" si="8"/>
        <v>1</v>
      </c>
      <c r="CN31" s="14">
        <f t="shared" si="39"/>
        <v>5000000</v>
      </c>
      <c r="CO31" s="14">
        <f t="shared" si="34"/>
        <v>0</v>
      </c>
      <c r="CP31" s="14">
        <f t="shared" si="34"/>
        <v>0</v>
      </c>
      <c r="CQ31" s="14">
        <f t="shared" si="34"/>
        <v>0</v>
      </c>
      <c r="CR31" s="14">
        <f t="shared" si="34"/>
        <v>0</v>
      </c>
      <c r="CS31" s="14">
        <f t="shared" si="34"/>
        <v>0</v>
      </c>
      <c r="CT31" s="14">
        <f t="shared" si="34"/>
        <v>0</v>
      </c>
      <c r="CU31" s="14">
        <f t="shared" si="34"/>
        <v>0</v>
      </c>
      <c r="CV31" s="14">
        <f t="shared" si="35"/>
        <v>0</v>
      </c>
      <c r="CW31" s="14">
        <f t="shared" si="35"/>
        <v>0</v>
      </c>
      <c r="CX31" s="14">
        <f t="shared" si="35"/>
        <v>0</v>
      </c>
      <c r="CY31" s="14">
        <f t="shared" si="36"/>
        <v>0</v>
      </c>
      <c r="CZ31" s="14">
        <f t="shared" si="36"/>
        <v>0</v>
      </c>
      <c r="DA31" s="14">
        <f t="shared" si="36"/>
        <v>0</v>
      </c>
      <c r="DB31" s="14">
        <f t="shared" si="36"/>
        <v>0</v>
      </c>
      <c r="DC31" s="14">
        <f t="shared" si="36"/>
        <v>0</v>
      </c>
      <c r="DD31" s="14">
        <f t="shared" si="36"/>
        <v>0</v>
      </c>
      <c r="DE31" s="14">
        <f t="shared" si="36"/>
        <v>0</v>
      </c>
      <c r="DF31" s="14">
        <f t="shared" si="36"/>
        <v>0</v>
      </c>
      <c r="DG31" s="14">
        <f t="shared" si="36"/>
        <v>5000000</v>
      </c>
      <c r="DJ31" s="224"/>
      <c r="DK31" s="229"/>
      <c r="DL31" s="232"/>
      <c r="DM31" s="229"/>
    </row>
    <row r="32" spans="1:117" ht="49.5" hidden="1" customHeight="1" x14ac:dyDescent="0.25">
      <c r="A32" s="149"/>
      <c r="B32" s="153"/>
      <c r="C32" s="10" t="s">
        <v>105</v>
      </c>
      <c r="D32" s="11" t="s">
        <v>106</v>
      </c>
      <c r="E32" s="12">
        <v>410</v>
      </c>
      <c r="F32" s="13" t="s">
        <v>107</v>
      </c>
      <c r="G32" s="14">
        <f>SUM(H32:Z32)</f>
        <v>110000000</v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>
        <v>110000000</v>
      </c>
      <c r="W32" s="14"/>
      <c r="X32" s="14"/>
      <c r="Y32" s="14"/>
      <c r="Z32" s="14"/>
      <c r="AB32" s="16">
        <f t="shared" si="0"/>
        <v>1</v>
      </c>
      <c r="AC32" s="14">
        <f t="shared" si="14"/>
        <v>110000000</v>
      </c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>
        <f>+'[2]ENERO 2016'!$Y$308</f>
        <v>110000000</v>
      </c>
      <c r="AS32" s="14"/>
      <c r="AT32" s="14"/>
      <c r="AU32" s="14"/>
      <c r="AV32" s="14"/>
      <c r="AW32" s="16">
        <f t="shared" si="1"/>
        <v>0</v>
      </c>
      <c r="AX32" s="14">
        <f t="shared" si="30"/>
        <v>0</v>
      </c>
      <c r="AY32" s="14">
        <f t="shared" si="38"/>
        <v>0</v>
      </c>
      <c r="AZ32" s="14">
        <f t="shared" si="31"/>
        <v>0</v>
      </c>
      <c r="BA32" s="14">
        <f t="shared" si="31"/>
        <v>0</v>
      </c>
      <c r="BB32" s="14">
        <f t="shared" si="31"/>
        <v>0</v>
      </c>
      <c r="BC32" s="14">
        <f t="shared" si="32"/>
        <v>0</v>
      </c>
      <c r="BD32" s="14">
        <f t="shared" si="32"/>
        <v>0</v>
      </c>
      <c r="BE32" s="14">
        <f t="shared" si="32"/>
        <v>0</v>
      </c>
      <c r="BF32" s="14">
        <f t="shared" si="32"/>
        <v>0</v>
      </c>
      <c r="BG32" s="14">
        <f t="shared" si="32"/>
        <v>0</v>
      </c>
      <c r="BH32" s="14">
        <f t="shared" si="32"/>
        <v>0</v>
      </c>
      <c r="BI32" s="14">
        <f t="shared" si="32"/>
        <v>0</v>
      </c>
      <c r="BJ32" s="14">
        <f t="shared" si="32"/>
        <v>0</v>
      </c>
      <c r="BK32" s="14">
        <f t="shared" si="32"/>
        <v>0</v>
      </c>
      <c r="BL32" s="14"/>
      <c r="BM32" s="14">
        <f t="shared" si="32"/>
        <v>0</v>
      </c>
      <c r="BN32" s="14">
        <f t="shared" si="32"/>
        <v>0</v>
      </c>
      <c r="BO32" s="14"/>
      <c r="BP32" s="14"/>
      <c r="BQ32" s="14">
        <f t="shared" si="33"/>
        <v>0</v>
      </c>
      <c r="BR32" s="16">
        <f t="shared" si="7"/>
        <v>0.19598014545454545</v>
      </c>
      <c r="BS32" s="14">
        <f t="shared" si="16"/>
        <v>21557816</v>
      </c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>
        <f>+'[1]MARZO 2016 ULTIMO'!$H$525</f>
        <v>21557816</v>
      </c>
      <c r="CI32" s="14"/>
      <c r="CJ32" s="14"/>
      <c r="CK32" s="14"/>
      <c r="CL32" s="14"/>
      <c r="CM32" s="16">
        <f t="shared" si="8"/>
        <v>0.80401985454545455</v>
      </c>
      <c r="CN32" s="14">
        <f t="shared" si="39"/>
        <v>88442184</v>
      </c>
      <c r="CO32" s="14">
        <f t="shared" si="34"/>
        <v>0</v>
      </c>
      <c r="CP32" s="14">
        <f t="shared" si="34"/>
        <v>0</v>
      </c>
      <c r="CQ32" s="14">
        <f t="shared" si="34"/>
        <v>0</v>
      </c>
      <c r="CR32" s="14">
        <f t="shared" si="34"/>
        <v>0</v>
      </c>
      <c r="CS32" s="14">
        <f t="shared" si="34"/>
        <v>0</v>
      </c>
      <c r="CT32" s="14">
        <f t="shared" si="34"/>
        <v>0</v>
      </c>
      <c r="CU32" s="14">
        <f t="shared" si="34"/>
        <v>0</v>
      </c>
      <c r="CV32" s="14">
        <f t="shared" si="35"/>
        <v>0</v>
      </c>
      <c r="CW32" s="14">
        <f t="shared" si="35"/>
        <v>0</v>
      </c>
      <c r="CX32" s="14">
        <f t="shared" si="35"/>
        <v>0</v>
      </c>
      <c r="CY32" s="14">
        <f t="shared" si="36"/>
        <v>0</v>
      </c>
      <c r="CZ32" s="14">
        <f t="shared" si="36"/>
        <v>0</v>
      </c>
      <c r="DA32" s="14">
        <f t="shared" si="36"/>
        <v>0</v>
      </c>
      <c r="DB32" s="14">
        <f t="shared" si="36"/>
        <v>0</v>
      </c>
      <c r="DC32" s="14">
        <f t="shared" si="36"/>
        <v>88442184</v>
      </c>
      <c r="DD32" s="14">
        <f t="shared" si="36"/>
        <v>0</v>
      </c>
      <c r="DE32" s="14">
        <f t="shared" si="36"/>
        <v>0</v>
      </c>
      <c r="DF32" s="14">
        <f t="shared" si="36"/>
        <v>0</v>
      </c>
      <c r="DG32" s="14">
        <f t="shared" si="36"/>
        <v>0</v>
      </c>
      <c r="DJ32" s="224"/>
      <c r="DK32" s="229"/>
      <c r="DL32" s="232"/>
      <c r="DM32" s="229"/>
    </row>
    <row r="33" spans="1:117" ht="39.75" hidden="1" customHeight="1" x14ac:dyDescent="0.25">
      <c r="A33" s="149"/>
      <c r="B33" s="151" t="s">
        <v>108</v>
      </c>
      <c r="C33" s="10" t="s">
        <v>109</v>
      </c>
      <c r="D33" s="11" t="s">
        <v>110</v>
      </c>
      <c r="E33" s="137">
        <v>410</v>
      </c>
      <c r="F33" s="13" t="s">
        <v>80</v>
      </c>
      <c r="G33" s="14">
        <f t="shared" si="20"/>
        <v>55000000</v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>
        <v>55000000</v>
      </c>
      <c r="W33" s="14"/>
      <c r="X33" s="14"/>
      <c r="Y33" s="14"/>
      <c r="Z33" s="14"/>
      <c r="AB33" s="16">
        <f t="shared" si="0"/>
        <v>7.4192672727272729E-2</v>
      </c>
      <c r="AC33" s="14">
        <f t="shared" si="14"/>
        <v>4080597</v>
      </c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>
        <f>+'[1]MARZO 2016 ULTIMO'!$Y$542</f>
        <v>4080597</v>
      </c>
      <c r="AS33" s="14"/>
      <c r="AT33" s="14"/>
      <c r="AU33" s="14"/>
      <c r="AV33" s="14"/>
      <c r="AW33" s="16">
        <f t="shared" si="1"/>
        <v>0.9258073272727273</v>
      </c>
      <c r="AX33" s="14">
        <f t="shared" si="30"/>
        <v>50919403</v>
      </c>
      <c r="AY33" s="14">
        <f t="shared" si="38"/>
        <v>0</v>
      </c>
      <c r="AZ33" s="14">
        <f t="shared" si="31"/>
        <v>0</v>
      </c>
      <c r="BA33" s="14">
        <f t="shared" si="31"/>
        <v>0</v>
      </c>
      <c r="BB33" s="14">
        <f t="shared" si="31"/>
        <v>0</v>
      </c>
      <c r="BC33" s="14">
        <f t="shared" si="32"/>
        <v>0</v>
      </c>
      <c r="BD33" s="14">
        <f t="shared" si="32"/>
        <v>0</v>
      </c>
      <c r="BE33" s="14">
        <f t="shared" si="32"/>
        <v>0</v>
      </c>
      <c r="BF33" s="14">
        <f t="shared" si="32"/>
        <v>0</v>
      </c>
      <c r="BG33" s="14">
        <f t="shared" si="32"/>
        <v>0</v>
      </c>
      <c r="BH33" s="14">
        <f t="shared" si="32"/>
        <v>0</v>
      </c>
      <c r="BI33" s="14">
        <f t="shared" si="32"/>
        <v>0</v>
      </c>
      <c r="BJ33" s="14">
        <f t="shared" si="32"/>
        <v>0</v>
      </c>
      <c r="BK33" s="14">
        <f t="shared" si="32"/>
        <v>0</v>
      </c>
      <c r="BL33" s="14">
        <f>+U33-AQ33</f>
        <v>0</v>
      </c>
      <c r="BM33" s="14">
        <f t="shared" si="32"/>
        <v>50919403</v>
      </c>
      <c r="BN33" s="14">
        <f t="shared" si="32"/>
        <v>0</v>
      </c>
      <c r="BO33" s="14"/>
      <c r="BP33" s="14"/>
      <c r="BQ33" s="14">
        <f t="shared" si="33"/>
        <v>0</v>
      </c>
      <c r="BR33" s="16">
        <f t="shared" si="7"/>
        <v>1.4668963636363636E-2</v>
      </c>
      <c r="BS33" s="14">
        <f t="shared" si="16"/>
        <v>806793</v>
      </c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>
        <f>+'[1]MARZO 2016 ULTIMO'!$H$540</f>
        <v>806793</v>
      </c>
      <c r="CI33" s="14"/>
      <c r="CJ33" s="14"/>
      <c r="CK33" s="14"/>
      <c r="CL33" s="14"/>
      <c r="CM33" s="16">
        <f t="shared" si="8"/>
        <v>0.98533103636363639</v>
      </c>
      <c r="CN33" s="14">
        <f t="shared" si="39"/>
        <v>54193207</v>
      </c>
      <c r="CO33" s="14">
        <f t="shared" si="34"/>
        <v>0</v>
      </c>
      <c r="CP33" s="14">
        <f t="shared" si="34"/>
        <v>0</v>
      </c>
      <c r="CQ33" s="14">
        <f t="shared" si="34"/>
        <v>0</v>
      </c>
      <c r="CR33" s="14">
        <f t="shared" si="34"/>
        <v>0</v>
      </c>
      <c r="CS33" s="14">
        <f t="shared" si="34"/>
        <v>0</v>
      </c>
      <c r="CT33" s="14">
        <f t="shared" si="34"/>
        <v>0</v>
      </c>
      <c r="CU33" s="14">
        <f t="shared" si="34"/>
        <v>0</v>
      </c>
      <c r="CV33" s="14">
        <f t="shared" si="35"/>
        <v>0</v>
      </c>
      <c r="CW33" s="14">
        <f t="shared" si="35"/>
        <v>0</v>
      </c>
      <c r="CX33" s="14">
        <f t="shared" si="35"/>
        <v>0</v>
      </c>
      <c r="CY33" s="14">
        <f t="shared" si="36"/>
        <v>0</v>
      </c>
      <c r="CZ33" s="14">
        <f t="shared" si="36"/>
        <v>0</v>
      </c>
      <c r="DA33" s="14">
        <f t="shared" si="36"/>
        <v>0</v>
      </c>
      <c r="DB33" s="14">
        <f t="shared" ref="DB33:DE35" si="40">+U33-CG33</f>
        <v>0</v>
      </c>
      <c r="DC33" s="14">
        <f t="shared" si="40"/>
        <v>54193207</v>
      </c>
      <c r="DD33" s="14">
        <f t="shared" si="40"/>
        <v>0</v>
      </c>
      <c r="DE33" s="14">
        <f t="shared" si="40"/>
        <v>0</v>
      </c>
      <c r="DF33" s="14">
        <f t="shared" si="36"/>
        <v>0</v>
      </c>
      <c r="DG33" s="14">
        <f t="shared" ref="DG33:DG47" si="41">+Z33-CL33</f>
        <v>0</v>
      </c>
      <c r="DJ33" s="224"/>
      <c r="DK33" s="229"/>
      <c r="DL33" s="232"/>
      <c r="DM33" s="229"/>
    </row>
    <row r="34" spans="1:117" ht="39" hidden="1" customHeight="1" x14ac:dyDescent="0.25">
      <c r="A34" s="149"/>
      <c r="B34" s="152"/>
      <c r="C34" s="10" t="s">
        <v>111</v>
      </c>
      <c r="D34" s="11" t="s">
        <v>112</v>
      </c>
      <c r="E34" s="12">
        <v>410</v>
      </c>
      <c r="F34" s="13" t="s">
        <v>80</v>
      </c>
      <c r="G34" s="14">
        <f t="shared" si="20"/>
        <v>50000000</v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>
        <v>50000000</v>
      </c>
      <c r="W34" s="14"/>
      <c r="X34" s="14"/>
      <c r="Y34" s="14"/>
      <c r="Z34" s="14"/>
      <c r="AB34" s="16">
        <f t="shared" si="0"/>
        <v>0</v>
      </c>
      <c r="AC34" s="14">
        <f t="shared" si="14"/>
        <v>0</v>
      </c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6">
        <f t="shared" si="1"/>
        <v>1</v>
      </c>
      <c r="AX34" s="14">
        <f t="shared" si="30"/>
        <v>50000000</v>
      </c>
      <c r="AY34" s="14">
        <f t="shared" si="38"/>
        <v>0</v>
      </c>
      <c r="AZ34" s="14">
        <f t="shared" si="31"/>
        <v>0</v>
      </c>
      <c r="BA34" s="14">
        <f t="shared" si="31"/>
        <v>0</v>
      </c>
      <c r="BB34" s="14">
        <f t="shared" si="31"/>
        <v>0</v>
      </c>
      <c r="BC34" s="14">
        <f t="shared" si="32"/>
        <v>0</v>
      </c>
      <c r="BD34" s="14">
        <f t="shared" si="32"/>
        <v>0</v>
      </c>
      <c r="BE34" s="14">
        <f t="shared" si="32"/>
        <v>0</v>
      </c>
      <c r="BF34" s="14">
        <f t="shared" si="32"/>
        <v>0</v>
      </c>
      <c r="BG34" s="14">
        <f t="shared" si="32"/>
        <v>0</v>
      </c>
      <c r="BH34" s="14">
        <f t="shared" si="32"/>
        <v>0</v>
      </c>
      <c r="BI34" s="14">
        <f t="shared" si="32"/>
        <v>0</v>
      </c>
      <c r="BJ34" s="14">
        <f t="shared" si="32"/>
        <v>0</v>
      </c>
      <c r="BK34" s="14">
        <f t="shared" si="32"/>
        <v>0</v>
      </c>
      <c r="BL34" s="14">
        <f>+U34-AQ34</f>
        <v>0</v>
      </c>
      <c r="BM34" s="14">
        <f t="shared" si="32"/>
        <v>50000000</v>
      </c>
      <c r="BN34" s="14">
        <f t="shared" si="32"/>
        <v>0</v>
      </c>
      <c r="BO34" s="14"/>
      <c r="BP34" s="14"/>
      <c r="BQ34" s="14">
        <f t="shared" si="33"/>
        <v>0</v>
      </c>
      <c r="BR34" s="16">
        <f t="shared" si="7"/>
        <v>0</v>
      </c>
      <c r="BS34" s="14">
        <f t="shared" si="16"/>
        <v>0</v>
      </c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6">
        <f t="shared" si="8"/>
        <v>1</v>
      </c>
      <c r="CN34" s="14">
        <f t="shared" si="39"/>
        <v>50000000</v>
      </c>
      <c r="CO34" s="14">
        <f t="shared" si="34"/>
        <v>0</v>
      </c>
      <c r="CP34" s="14">
        <f t="shared" si="34"/>
        <v>0</v>
      </c>
      <c r="CQ34" s="14">
        <f t="shared" si="34"/>
        <v>0</v>
      </c>
      <c r="CR34" s="14">
        <f t="shared" si="34"/>
        <v>0</v>
      </c>
      <c r="CS34" s="14">
        <f t="shared" si="34"/>
        <v>0</v>
      </c>
      <c r="CT34" s="14">
        <f t="shared" si="34"/>
        <v>0</v>
      </c>
      <c r="CU34" s="14">
        <f t="shared" si="34"/>
        <v>0</v>
      </c>
      <c r="CV34" s="14">
        <f t="shared" si="35"/>
        <v>0</v>
      </c>
      <c r="CW34" s="14">
        <f t="shared" si="35"/>
        <v>0</v>
      </c>
      <c r="CX34" s="14">
        <f t="shared" si="35"/>
        <v>0</v>
      </c>
      <c r="CY34" s="14">
        <f t="shared" si="36"/>
        <v>0</v>
      </c>
      <c r="CZ34" s="14">
        <f t="shared" si="36"/>
        <v>0</v>
      </c>
      <c r="DA34" s="14">
        <f t="shared" si="36"/>
        <v>0</v>
      </c>
      <c r="DB34" s="14">
        <f t="shared" si="40"/>
        <v>0</v>
      </c>
      <c r="DC34" s="14">
        <f t="shared" si="40"/>
        <v>50000000</v>
      </c>
      <c r="DD34" s="14">
        <f t="shared" si="40"/>
        <v>0</v>
      </c>
      <c r="DE34" s="14">
        <f t="shared" si="40"/>
        <v>0</v>
      </c>
      <c r="DF34" s="14">
        <f t="shared" si="36"/>
        <v>0</v>
      </c>
      <c r="DG34" s="14">
        <f t="shared" si="41"/>
        <v>0</v>
      </c>
      <c r="DJ34" s="224"/>
      <c r="DK34" s="229"/>
      <c r="DL34" s="232"/>
      <c r="DM34" s="229"/>
    </row>
    <row r="35" spans="1:117" ht="35.25" hidden="1" customHeight="1" x14ac:dyDescent="0.25">
      <c r="A35" s="149"/>
      <c r="B35" s="152"/>
      <c r="C35" s="10" t="s">
        <v>113</v>
      </c>
      <c r="D35" s="11" t="s">
        <v>114</v>
      </c>
      <c r="E35" s="12">
        <v>410</v>
      </c>
      <c r="F35" s="13" t="s">
        <v>80</v>
      </c>
      <c r="G35" s="14">
        <f t="shared" si="20"/>
        <v>40000000</v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>
        <v>40000000</v>
      </c>
      <c r="W35" s="14"/>
      <c r="X35" s="14"/>
      <c r="Y35" s="14"/>
      <c r="Z35" s="14"/>
      <c r="AB35" s="16">
        <f t="shared" si="0"/>
        <v>1</v>
      </c>
      <c r="AC35" s="14">
        <f t="shared" si="14"/>
        <v>40000000</v>
      </c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>
        <v>40000000</v>
      </c>
      <c r="AS35" s="14"/>
      <c r="AT35" s="14"/>
      <c r="AU35" s="14"/>
      <c r="AV35" s="14"/>
      <c r="AW35" s="16">
        <f t="shared" si="1"/>
        <v>0</v>
      </c>
      <c r="AX35" s="14">
        <f t="shared" si="30"/>
        <v>0</v>
      </c>
      <c r="AY35" s="14">
        <f t="shared" si="38"/>
        <v>0</v>
      </c>
      <c r="AZ35" s="14">
        <f t="shared" si="31"/>
        <v>0</v>
      </c>
      <c r="BA35" s="14">
        <f t="shared" si="31"/>
        <v>0</v>
      </c>
      <c r="BB35" s="14">
        <f t="shared" si="31"/>
        <v>0</v>
      </c>
      <c r="BC35" s="14">
        <f t="shared" si="32"/>
        <v>0</v>
      </c>
      <c r="BD35" s="14">
        <f t="shared" si="32"/>
        <v>0</v>
      </c>
      <c r="BE35" s="14">
        <f t="shared" si="32"/>
        <v>0</v>
      </c>
      <c r="BF35" s="14">
        <f t="shared" si="32"/>
        <v>0</v>
      </c>
      <c r="BG35" s="14">
        <f t="shared" si="32"/>
        <v>0</v>
      </c>
      <c r="BH35" s="14">
        <f t="shared" si="32"/>
        <v>0</v>
      </c>
      <c r="BI35" s="14">
        <f t="shared" si="32"/>
        <v>0</v>
      </c>
      <c r="BJ35" s="14">
        <f t="shared" si="32"/>
        <v>0</v>
      </c>
      <c r="BK35" s="14">
        <f t="shared" si="32"/>
        <v>0</v>
      </c>
      <c r="BL35" s="14">
        <f>+U35-AQ35</f>
        <v>0</v>
      </c>
      <c r="BM35" s="14">
        <f t="shared" si="32"/>
        <v>0</v>
      </c>
      <c r="BN35" s="14">
        <f t="shared" si="32"/>
        <v>0</v>
      </c>
      <c r="BO35" s="14"/>
      <c r="BP35" s="14"/>
      <c r="BQ35" s="14">
        <f t="shared" si="33"/>
        <v>0</v>
      </c>
      <c r="BR35" s="16">
        <f t="shared" si="7"/>
        <v>0.72390849999999995</v>
      </c>
      <c r="BS35" s="14">
        <f t="shared" si="16"/>
        <v>28956340</v>
      </c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>
        <f>+'[1]MARZO 2016 ULTIMO'!$H$552</f>
        <v>28956340</v>
      </c>
      <c r="CI35" s="14"/>
      <c r="CJ35" s="14"/>
      <c r="CK35" s="14"/>
      <c r="CL35" s="14"/>
      <c r="CM35" s="16">
        <f t="shared" si="8"/>
        <v>0.27609150000000005</v>
      </c>
      <c r="CN35" s="14">
        <f t="shared" si="39"/>
        <v>11043660</v>
      </c>
      <c r="CO35" s="14">
        <f t="shared" si="34"/>
        <v>0</v>
      </c>
      <c r="CP35" s="14">
        <f t="shared" si="34"/>
        <v>0</v>
      </c>
      <c r="CQ35" s="14">
        <f t="shared" si="34"/>
        <v>0</v>
      </c>
      <c r="CR35" s="14">
        <f t="shared" si="34"/>
        <v>0</v>
      </c>
      <c r="CS35" s="14">
        <f t="shared" si="34"/>
        <v>0</v>
      </c>
      <c r="CT35" s="14">
        <f t="shared" si="34"/>
        <v>0</v>
      </c>
      <c r="CU35" s="14">
        <f t="shared" si="34"/>
        <v>0</v>
      </c>
      <c r="CV35" s="14">
        <f t="shared" si="35"/>
        <v>0</v>
      </c>
      <c r="CW35" s="14">
        <f t="shared" si="35"/>
        <v>0</v>
      </c>
      <c r="CX35" s="14">
        <f t="shared" si="35"/>
        <v>0</v>
      </c>
      <c r="CY35" s="14">
        <f t="shared" si="36"/>
        <v>0</v>
      </c>
      <c r="CZ35" s="14">
        <f t="shared" si="36"/>
        <v>0</v>
      </c>
      <c r="DA35" s="14">
        <f t="shared" si="36"/>
        <v>0</v>
      </c>
      <c r="DB35" s="14">
        <f t="shared" si="40"/>
        <v>0</v>
      </c>
      <c r="DC35" s="14">
        <f t="shared" si="40"/>
        <v>11043660</v>
      </c>
      <c r="DD35" s="14">
        <f t="shared" si="40"/>
        <v>0</v>
      </c>
      <c r="DE35" s="14">
        <f t="shared" si="40"/>
        <v>0</v>
      </c>
      <c r="DF35" s="14">
        <f t="shared" si="36"/>
        <v>0</v>
      </c>
      <c r="DG35" s="14">
        <f t="shared" si="41"/>
        <v>0</v>
      </c>
      <c r="DJ35" s="224"/>
      <c r="DK35" s="229"/>
      <c r="DL35" s="232"/>
      <c r="DM35" s="229"/>
    </row>
    <row r="36" spans="1:117" ht="36.75" hidden="1" customHeight="1" x14ac:dyDescent="0.25">
      <c r="A36" s="149"/>
      <c r="B36" s="153"/>
      <c r="C36" s="10" t="s">
        <v>115</v>
      </c>
      <c r="D36" s="11" t="s">
        <v>116</v>
      </c>
      <c r="E36" s="12">
        <v>410</v>
      </c>
      <c r="F36" s="13" t="s">
        <v>80</v>
      </c>
      <c r="G36" s="14">
        <f t="shared" si="20"/>
        <v>105000000</v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>
        <v>105000000</v>
      </c>
      <c r="W36" s="14"/>
      <c r="X36" s="14"/>
      <c r="Y36" s="14"/>
      <c r="Z36" s="14"/>
      <c r="AB36" s="16">
        <f t="shared" si="0"/>
        <v>0.84865523809523813</v>
      </c>
      <c r="AC36" s="14">
        <f t="shared" si="14"/>
        <v>89108800</v>
      </c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>
        <f>+'[1]MARZO 2016 ULTIMO'!$Y$564</f>
        <v>89108800</v>
      </c>
      <c r="AS36" s="14"/>
      <c r="AT36" s="14"/>
      <c r="AU36" s="14"/>
      <c r="AV36" s="14"/>
      <c r="AW36" s="16">
        <f t="shared" si="1"/>
        <v>0.15134476190476187</v>
      </c>
      <c r="AX36" s="14">
        <f t="shared" si="30"/>
        <v>15891200</v>
      </c>
      <c r="AY36" s="14">
        <f t="shared" si="38"/>
        <v>0</v>
      </c>
      <c r="AZ36" s="14">
        <f t="shared" si="31"/>
        <v>0</v>
      </c>
      <c r="BA36" s="14">
        <f t="shared" si="31"/>
        <v>0</v>
      </c>
      <c r="BB36" s="14">
        <f t="shared" si="31"/>
        <v>0</v>
      </c>
      <c r="BC36" s="14">
        <f t="shared" si="31"/>
        <v>0</v>
      </c>
      <c r="BD36" s="14">
        <f t="shared" si="31"/>
        <v>0</v>
      </c>
      <c r="BE36" s="14">
        <f t="shared" si="31"/>
        <v>0</v>
      </c>
      <c r="BF36" s="14">
        <f t="shared" si="31"/>
        <v>0</v>
      </c>
      <c r="BG36" s="14">
        <f t="shared" si="31"/>
        <v>0</v>
      </c>
      <c r="BH36" s="14">
        <f t="shared" si="31"/>
        <v>0</v>
      </c>
      <c r="BI36" s="14">
        <f t="shared" si="31"/>
        <v>0</v>
      </c>
      <c r="BJ36" s="14">
        <f t="shared" si="31"/>
        <v>0</v>
      </c>
      <c r="BK36" s="14">
        <f t="shared" si="31"/>
        <v>0</v>
      </c>
      <c r="BL36" s="14">
        <f t="shared" si="31"/>
        <v>0</v>
      </c>
      <c r="BM36" s="14">
        <f t="shared" si="31"/>
        <v>15891200</v>
      </c>
      <c r="BN36" s="14">
        <f t="shared" si="31"/>
        <v>0</v>
      </c>
      <c r="BO36" s="14">
        <f t="shared" si="31"/>
        <v>0</v>
      </c>
      <c r="BP36" s="14">
        <f t="shared" ref="BP36:BQ51" si="42">Y36-AU36</f>
        <v>0</v>
      </c>
      <c r="BQ36" s="14">
        <f t="shared" si="42"/>
        <v>0</v>
      </c>
      <c r="BR36" s="16">
        <f t="shared" si="7"/>
        <v>0.84865523809523813</v>
      </c>
      <c r="BS36" s="14">
        <f t="shared" si="16"/>
        <v>89108800</v>
      </c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>
        <f>+'[1]MARZO 2016 ULTIMO'!$H$562</f>
        <v>89108800</v>
      </c>
      <c r="CI36" s="14"/>
      <c r="CJ36" s="14"/>
      <c r="CK36" s="14"/>
      <c r="CL36" s="14"/>
      <c r="CM36" s="16">
        <f t="shared" si="8"/>
        <v>0.15134476190476187</v>
      </c>
      <c r="CN36" s="14">
        <f t="shared" si="39"/>
        <v>15891200</v>
      </c>
      <c r="CO36" s="14">
        <f t="shared" si="34"/>
        <v>0</v>
      </c>
      <c r="CP36" s="14">
        <f t="shared" si="34"/>
        <v>0</v>
      </c>
      <c r="CQ36" s="14">
        <f t="shared" si="34"/>
        <v>0</v>
      </c>
      <c r="CR36" s="14">
        <f t="shared" si="34"/>
        <v>0</v>
      </c>
      <c r="CS36" s="14">
        <f t="shared" si="34"/>
        <v>0</v>
      </c>
      <c r="CT36" s="14">
        <f t="shared" si="34"/>
        <v>0</v>
      </c>
      <c r="CU36" s="14">
        <f t="shared" si="34"/>
        <v>0</v>
      </c>
      <c r="CV36" s="14">
        <f>O36-CA36</f>
        <v>0</v>
      </c>
      <c r="CW36" s="14">
        <f>P36-CB36</f>
        <v>0</v>
      </c>
      <c r="CX36" s="14">
        <f>Q36-CC36</f>
        <v>0</v>
      </c>
      <c r="CY36" s="14">
        <f t="shared" si="36"/>
        <v>0</v>
      </c>
      <c r="CZ36" s="14">
        <f t="shared" si="36"/>
        <v>0</v>
      </c>
      <c r="DA36" s="14">
        <f t="shared" si="36"/>
        <v>0</v>
      </c>
      <c r="DB36" s="14">
        <f>U36-CG36</f>
        <v>0</v>
      </c>
      <c r="DC36" s="14">
        <f>V36-CH36</f>
        <v>15891200</v>
      </c>
      <c r="DD36" s="14">
        <f>W36-CI36</f>
        <v>0</v>
      </c>
      <c r="DE36" s="14">
        <f>X36-CJ36</f>
        <v>0</v>
      </c>
      <c r="DF36" s="14">
        <f t="shared" si="36"/>
        <v>0</v>
      </c>
      <c r="DG36" s="14">
        <f>Z36-CL36</f>
        <v>0</v>
      </c>
      <c r="DJ36" s="224"/>
      <c r="DK36" s="229"/>
      <c r="DL36" s="232"/>
      <c r="DM36" s="229"/>
    </row>
    <row r="37" spans="1:117" ht="35.25" hidden="1" customHeight="1" x14ac:dyDescent="0.25">
      <c r="A37" s="149"/>
      <c r="B37" s="151" t="s">
        <v>117</v>
      </c>
      <c r="C37" s="10" t="s">
        <v>118</v>
      </c>
      <c r="D37" s="11" t="s">
        <v>119</v>
      </c>
      <c r="E37" s="12">
        <v>410</v>
      </c>
      <c r="F37" s="13" t="s">
        <v>80</v>
      </c>
      <c r="G37" s="14">
        <f t="shared" si="20"/>
        <v>280000000</v>
      </c>
      <c r="H37" s="39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>
        <v>280000000</v>
      </c>
      <c r="U37" s="14"/>
      <c r="V37" s="14"/>
      <c r="W37" s="14"/>
      <c r="X37" s="14"/>
      <c r="Y37" s="14"/>
      <c r="Z37" s="14"/>
      <c r="AB37" s="16">
        <f t="shared" si="0"/>
        <v>0.15823212857142857</v>
      </c>
      <c r="AC37" s="14">
        <f t="shared" si="14"/>
        <v>44304996</v>
      </c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>
        <f>+'[1]MARZO 2016 ULTIMO'!$W$587</f>
        <v>44304996</v>
      </c>
      <c r="AQ37" s="14"/>
      <c r="AR37" s="14"/>
      <c r="AS37" s="14"/>
      <c r="AT37" s="14"/>
      <c r="AU37" s="14"/>
      <c r="AV37" s="14"/>
      <c r="AW37" s="16">
        <f t="shared" si="1"/>
        <v>0.84176787142857146</v>
      </c>
      <c r="AX37" s="14">
        <f t="shared" si="30"/>
        <v>235695004</v>
      </c>
      <c r="AY37" s="14">
        <f t="shared" si="38"/>
        <v>0</v>
      </c>
      <c r="AZ37" s="14">
        <f t="shared" si="31"/>
        <v>0</v>
      </c>
      <c r="BA37" s="14">
        <f t="shared" si="31"/>
        <v>0</v>
      </c>
      <c r="BB37" s="14">
        <f t="shared" si="31"/>
        <v>0</v>
      </c>
      <c r="BC37" s="14">
        <f t="shared" ref="BC37:BN52" si="43">+L37-AH37</f>
        <v>0</v>
      </c>
      <c r="BD37" s="14">
        <f t="shared" si="43"/>
        <v>0</v>
      </c>
      <c r="BE37" s="14">
        <f t="shared" si="43"/>
        <v>0</v>
      </c>
      <c r="BF37" s="14">
        <f t="shared" si="43"/>
        <v>0</v>
      </c>
      <c r="BG37" s="14">
        <f t="shared" si="43"/>
        <v>0</v>
      </c>
      <c r="BH37" s="14">
        <f t="shared" si="43"/>
        <v>0</v>
      </c>
      <c r="BI37" s="14">
        <f t="shared" si="43"/>
        <v>0</v>
      </c>
      <c r="BJ37" s="14">
        <f t="shared" si="43"/>
        <v>0</v>
      </c>
      <c r="BK37" s="14">
        <f t="shared" si="43"/>
        <v>235695004</v>
      </c>
      <c r="BL37" s="14">
        <f t="shared" si="43"/>
        <v>0</v>
      </c>
      <c r="BM37" s="14">
        <f t="shared" si="43"/>
        <v>0</v>
      </c>
      <c r="BN37" s="14">
        <f t="shared" si="43"/>
        <v>0</v>
      </c>
      <c r="BO37" s="14"/>
      <c r="BP37" s="14">
        <f t="shared" si="42"/>
        <v>0</v>
      </c>
      <c r="BQ37" s="14">
        <f t="shared" si="33"/>
        <v>0</v>
      </c>
      <c r="BR37" s="16">
        <f t="shared" si="7"/>
        <v>0.13795325714285714</v>
      </c>
      <c r="BS37" s="14">
        <f t="shared" si="16"/>
        <v>38626912</v>
      </c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>
        <f>+'[1]MARZO 2016 ULTIMO'!$H$585</f>
        <v>38626912</v>
      </c>
      <c r="CG37" s="14"/>
      <c r="CH37" s="14"/>
      <c r="CI37" s="14"/>
      <c r="CJ37" s="14"/>
      <c r="CK37" s="14"/>
      <c r="CL37" s="14"/>
      <c r="CM37" s="16">
        <f t="shared" si="8"/>
        <v>0.86204674285714289</v>
      </c>
      <c r="CN37" s="14">
        <f t="shared" si="39"/>
        <v>241373088</v>
      </c>
      <c r="CO37" s="14">
        <f t="shared" si="34"/>
        <v>0</v>
      </c>
      <c r="CP37" s="14">
        <f t="shared" si="34"/>
        <v>0</v>
      </c>
      <c r="CQ37" s="14">
        <f t="shared" si="34"/>
        <v>0</v>
      </c>
      <c r="CR37" s="14">
        <f t="shared" si="34"/>
        <v>0</v>
      </c>
      <c r="CS37" s="14">
        <f t="shared" si="34"/>
        <v>0</v>
      </c>
      <c r="CT37" s="14">
        <f t="shared" si="34"/>
        <v>0</v>
      </c>
      <c r="CU37" s="14">
        <f t="shared" si="34"/>
        <v>0</v>
      </c>
      <c r="CV37" s="14">
        <f t="shared" ref="CV37:DA48" si="44">+O37-CA37</f>
        <v>0</v>
      </c>
      <c r="CW37" s="14">
        <f t="shared" si="44"/>
        <v>0</v>
      </c>
      <c r="CX37" s="14">
        <f t="shared" si="44"/>
        <v>0</v>
      </c>
      <c r="CY37" s="14">
        <f t="shared" si="36"/>
        <v>0</v>
      </c>
      <c r="CZ37" s="14">
        <f t="shared" si="36"/>
        <v>0</v>
      </c>
      <c r="DA37" s="14">
        <f t="shared" si="36"/>
        <v>241373088</v>
      </c>
      <c r="DB37" s="14">
        <f t="shared" ref="DB37:DE48" si="45">+U37-CG37</f>
        <v>0</v>
      </c>
      <c r="DC37" s="14">
        <f t="shared" si="45"/>
        <v>0</v>
      </c>
      <c r="DD37" s="14">
        <f t="shared" si="45"/>
        <v>0</v>
      </c>
      <c r="DE37" s="14">
        <f t="shared" si="45"/>
        <v>0</v>
      </c>
      <c r="DF37" s="14">
        <f t="shared" si="36"/>
        <v>0</v>
      </c>
      <c r="DG37" s="14">
        <f t="shared" si="41"/>
        <v>0</v>
      </c>
      <c r="DJ37" s="224"/>
      <c r="DK37" s="229"/>
      <c r="DL37" s="232"/>
      <c r="DM37" s="229"/>
    </row>
    <row r="38" spans="1:117" ht="45.75" hidden="1" customHeight="1" x14ac:dyDescent="0.25">
      <c r="A38" s="149"/>
      <c r="B38" s="152"/>
      <c r="C38" s="10" t="s">
        <v>120</v>
      </c>
      <c r="D38" s="11" t="s">
        <v>121</v>
      </c>
      <c r="E38" s="12">
        <v>410</v>
      </c>
      <c r="F38" s="13" t="s">
        <v>122</v>
      </c>
      <c r="G38" s="14">
        <f t="shared" si="20"/>
        <v>193627198</v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>
        <v>7696735</v>
      </c>
      <c r="U38" s="14"/>
      <c r="V38" s="14">
        <v>147930463</v>
      </c>
      <c r="W38" s="14"/>
      <c r="X38" s="14"/>
      <c r="Y38" s="40"/>
      <c r="Z38" s="40">
        <f>35000000+3000000</f>
        <v>38000000</v>
      </c>
      <c r="AB38" s="16">
        <f t="shared" si="0"/>
        <v>0.11653222911380456</v>
      </c>
      <c r="AC38" s="14">
        <f t="shared" si="14"/>
        <v>22563809</v>
      </c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>
        <f>+'[1]MARZO 2016 ULTIMO'!$W$607</f>
        <v>7696735</v>
      </c>
      <c r="AQ38" s="14"/>
      <c r="AR38" s="14">
        <f>+'[1]MARZO 2016 ULTIMO'!$Y$607</f>
        <v>12945000</v>
      </c>
      <c r="AS38" s="14"/>
      <c r="AT38" s="14"/>
      <c r="AU38" s="14"/>
      <c r="AV38" s="14">
        <v>1922074</v>
      </c>
      <c r="AW38" s="16">
        <f t="shared" si="1"/>
        <v>0.88346777088619544</v>
      </c>
      <c r="AX38" s="14">
        <f t="shared" si="30"/>
        <v>171063389</v>
      </c>
      <c r="AY38" s="14">
        <f t="shared" si="38"/>
        <v>0</v>
      </c>
      <c r="AZ38" s="14">
        <f t="shared" si="31"/>
        <v>0</v>
      </c>
      <c r="BA38" s="14">
        <f t="shared" si="31"/>
        <v>0</v>
      </c>
      <c r="BB38" s="14">
        <f t="shared" si="31"/>
        <v>0</v>
      </c>
      <c r="BC38" s="14">
        <f t="shared" si="43"/>
        <v>0</v>
      </c>
      <c r="BD38" s="14">
        <f t="shared" si="43"/>
        <v>0</v>
      </c>
      <c r="BE38" s="14">
        <f t="shared" si="43"/>
        <v>0</v>
      </c>
      <c r="BF38" s="14">
        <f t="shared" si="43"/>
        <v>0</v>
      </c>
      <c r="BG38" s="14">
        <f t="shared" si="43"/>
        <v>0</v>
      </c>
      <c r="BH38" s="14">
        <f t="shared" si="43"/>
        <v>0</v>
      </c>
      <c r="BI38" s="14">
        <f t="shared" si="43"/>
        <v>0</v>
      </c>
      <c r="BJ38" s="14">
        <f t="shared" si="43"/>
        <v>0</v>
      </c>
      <c r="BK38" s="14">
        <f t="shared" si="43"/>
        <v>0</v>
      </c>
      <c r="BL38" s="14">
        <f t="shared" si="43"/>
        <v>0</v>
      </c>
      <c r="BM38" s="14">
        <f t="shared" si="43"/>
        <v>134985463</v>
      </c>
      <c r="BN38" s="14">
        <f t="shared" si="43"/>
        <v>0</v>
      </c>
      <c r="BO38" s="14"/>
      <c r="BP38" s="14">
        <f t="shared" si="42"/>
        <v>0</v>
      </c>
      <c r="BQ38" s="14">
        <f t="shared" si="33"/>
        <v>36077926</v>
      </c>
      <c r="BR38" s="16">
        <f t="shared" si="7"/>
        <v>0.11631531743799753</v>
      </c>
      <c r="BS38" s="14">
        <f t="shared" si="16"/>
        <v>22521809</v>
      </c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>
        <f>+'[1]MARZO 2016 ULTIMO'!$H$608+'[1]MARZO 2016 ULTIMO'!$H$611+'[1]MARZO 2016 ULTIMO'!$H$613+'[1]MARZO 2016 ULTIMO'!$W$615</f>
        <v>7654735</v>
      </c>
      <c r="CG38" s="14"/>
      <c r="CH38" s="14">
        <f>+'[1]MARZO 2016 ULTIMO'!$Y$615+'[1]MARZO 2016 ULTIMO'!$Y$617+'[1]MARZO 2016 ULTIMO'!$Y$619+'[1]MARZO 2016 ULTIMO'!$Y$620</f>
        <v>12945000</v>
      </c>
      <c r="CI38" s="14"/>
      <c r="CJ38" s="14"/>
      <c r="CK38" s="14"/>
      <c r="CL38" s="14">
        <v>1922074</v>
      </c>
      <c r="CM38" s="16">
        <f t="shared" si="8"/>
        <v>0.8836846825620025</v>
      </c>
      <c r="CN38" s="14">
        <f t="shared" si="39"/>
        <v>171105389</v>
      </c>
      <c r="CO38" s="14">
        <f t="shared" si="34"/>
        <v>0</v>
      </c>
      <c r="CP38" s="14">
        <f t="shared" si="34"/>
        <v>0</v>
      </c>
      <c r="CQ38" s="14">
        <f t="shared" si="34"/>
        <v>0</v>
      </c>
      <c r="CR38" s="14">
        <f t="shared" si="34"/>
        <v>0</v>
      </c>
      <c r="CS38" s="14">
        <f t="shared" si="34"/>
        <v>0</v>
      </c>
      <c r="CT38" s="14">
        <f t="shared" si="34"/>
        <v>0</v>
      </c>
      <c r="CU38" s="14">
        <f t="shared" si="34"/>
        <v>0</v>
      </c>
      <c r="CV38" s="14">
        <f t="shared" si="44"/>
        <v>0</v>
      </c>
      <c r="CW38" s="14">
        <f t="shared" si="44"/>
        <v>0</v>
      </c>
      <c r="CX38" s="14">
        <f t="shared" si="44"/>
        <v>0</v>
      </c>
      <c r="CY38" s="14">
        <f t="shared" si="36"/>
        <v>0</v>
      </c>
      <c r="CZ38" s="14">
        <f t="shared" si="36"/>
        <v>0</v>
      </c>
      <c r="DA38" s="14">
        <f t="shared" si="36"/>
        <v>42000</v>
      </c>
      <c r="DB38" s="14">
        <f t="shared" si="45"/>
        <v>0</v>
      </c>
      <c r="DC38" s="14">
        <f t="shared" si="45"/>
        <v>134985463</v>
      </c>
      <c r="DD38" s="14">
        <f t="shared" si="45"/>
        <v>0</v>
      </c>
      <c r="DE38" s="14">
        <f t="shared" si="45"/>
        <v>0</v>
      </c>
      <c r="DF38" s="14">
        <f t="shared" si="36"/>
        <v>0</v>
      </c>
      <c r="DG38" s="14">
        <f t="shared" si="41"/>
        <v>36077926</v>
      </c>
      <c r="DJ38" s="224"/>
      <c r="DK38" s="229"/>
      <c r="DL38" s="232"/>
      <c r="DM38" s="229"/>
    </row>
    <row r="39" spans="1:117" ht="44.25" hidden="1" customHeight="1" x14ac:dyDescent="0.25">
      <c r="A39" s="149"/>
      <c r="B39" s="152"/>
      <c r="C39" s="10" t="s">
        <v>123</v>
      </c>
      <c r="D39" s="11" t="s">
        <v>124</v>
      </c>
      <c r="E39" s="12">
        <v>410</v>
      </c>
      <c r="F39" s="13" t="s">
        <v>80</v>
      </c>
      <c r="G39" s="14">
        <f t="shared" si="20"/>
        <v>200000000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>
        <v>100000000</v>
      </c>
      <c r="U39" s="14"/>
      <c r="V39" s="14"/>
      <c r="W39" s="14"/>
      <c r="X39" s="14"/>
      <c r="Y39" s="40">
        <f>62258164+37741836</f>
        <v>100000000</v>
      </c>
      <c r="Z39" s="40"/>
      <c r="AB39" s="16">
        <f t="shared" si="0"/>
        <v>0.5</v>
      </c>
      <c r="AC39" s="14">
        <f t="shared" si="14"/>
        <v>100000000</v>
      </c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>
        <f>+'[2]ENERO 2016'!$W$352</f>
        <v>100000000</v>
      </c>
      <c r="AQ39" s="14"/>
      <c r="AR39" s="14"/>
      <c r="AS39" s="14"/>
      <c r="AT39" s="14"/>
      <c r="AU39" s="14"/>
      <c r="AV39" s="14"/>
      <c r="AW39" s="16">
        <f t="shared" si="1"/>
        <v>0.5</v>
      </c>
      <c r="AX39" s="14">
        <f t="shared" si="30"/>
        <v>100000000</v>
      </c>
      <c r="AY39" s="14">
        <f t="shared" si="38"/>
        <v>0</v>
      </c>
      <c r="AZ39" s="14">
        <f t="shared" si="31"/>
        <v>0</v>
      </c>
      <c r="BA39" s="14">
        <f t="shared" si="31"/>
        <v>0</v>
      </c>
      <c r="BB39" s="14">
        <f t="shared" si="31"/>
        <v>0</v>
      </c>
      <c r="BC39" s="14">
        <f t="shared" si="43"/>
        <v>0</v>
      </c>
      <c r="BD39" s="14">
        <f t="shared" si="43"/>
        <v>0</v>
      </c>
      <c r="BE39" s="14">
        <f t="shared" si="43"/>
        <v>0</v>
      </c>
      <c r="BF39" s="14">
        <f t="shared" si="43"/>
        <v>0</v>
      </c>
      <c r="BG39" s="14">
        <f t="shared" si="43"/>
        <v>0</v>
      </c>
      <c r="BH39" s="14">
        <f t="shared" si="43"/>
        <v>0</v>
      </c>
      <c r="BI39" s="14">
        <f t="shared" si="43"/>
        <v>0</v>
      </c>
      <c r="BJ39" s="14">
        <f t="shared" si="43"/>
        <v>0</v>
      </c>
      <c r="BK39" s="14">
        <f t="shared" si="43"/>
        <v>0</v>
      </c>
      <c r="BL39" s="14">
        <f t="shared" si="43"/>
        <v>0</v>
      </c>
      <c r="BM39" s="14">
        <f t="shared" si="43"/>
        <v>0</v>
      </c>
      <c r="BN39" s="14">
        <f t="shared" si="43"/>
        <v>0</v>
      </c>
      <c r="BO39" s="14"/>
      <c r="BP39" s="14">
        <f t="shared" si="42"/>
        <v>100000000</v>
      </c>
      <c r="BQ39" s="14">
        <f t="shared" si="33"/>
        <v>0</v>
      </c>
      <c r="BR39" s="16">
        <f t="shared" si="7"/>
        <v>0.5</v>
      </c>
      <c r="BS39" s="14">
        <f t="shared" si="16"/>
        <v>100000000</v>
      </c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>
        <f>+'[1]MARZO 2016 ULTIMO'!$H$622</f>
        <v>100000000</v>
      </c>
      <c r="CG39" s="14"/>
      <c r="CH39" s="14"/>
      <c r="CI39" s="14"/>
      <c r="CJ39" s="14"/>
      <c r="CK39" s="14"/>
      <c r="CL39" s="14"/>
      <c r="CM39" s="16">
        <f t="shared" si="8"/>
        <v>0.5</v>
      </c>
      <c r="CN39" s="14">
        <f t="shared" si="39"/>
        <v>100000000</v>
      </c>
      <c r="CO39" s="14">
        <f t="shared" si="34"/>
        <v>0</v>
      </c>
      <c r="CP39" s="14">
        <f t="shared" si="34"/>
        <v>0</v>
      </c>
      <c r="CQ39" s="14">
        <f t="shared" si="34"/>
        <v>0</v>
      </c>
      <c r="CR39" s="14">
        <f t="shared" si="34"/>
        <v>0</v>
      </c>
      <c r="CS39" s="14">
        <f t="shared" si="34"/>
        <v>0</v>
      </c>
      <c r="CT39" s="14">
        <f t="shared" si="34"/>
        <v>0</v>
      </c>
      <c r="CU39" s="14">
        <f t="shared" si="34"/>
        <v>0</v>
      </c>
      <c r="CV39" s="14">
        <f t="shared" si="44"/>
        <v>0</v>
      </c>
      <c r="CW39" s="14">
        <f t="shared" si="44"/>
        <v>0</v>
      </c>
      <c r="CX39" s="14">
        <f t="shared" si="44"/>
        <v>0</v>
      </c>
      <c r="CY39" s="14">
        <f t="shared" si="36"/>
        <v>0</v>
      </c>
      <c r="CZ39" s="14">
        <f t="shared" si="36"/>
        <v>0</v>
      </c>
      <c r="DA39" s="14">
        <f t="shared" si="36"/>
        <v>0</v>
      </c>
      <c r="DB39" s="14">
        <f t="shared" si="45"/>
        <v>0</v>
      </c>
      <c r="DC39" s="14">
        <f t="shared" si="45"/>
        <v>0</v>
      </c>
      <c r="DD39" s="14">
        <f t="shared" si="45"/>
        <v>0</v>
      </c>
      <c r="DE39" s="14">
        <f t="shared" si="45"/>
        <v>0</v>
      </c>
      <c r="DF39" s="14">
        <f t="shared" si="36"/>
        <v>100000000</v>
      </c>
      <c r="DG39" s="14">
        <f t="shared" si="41"/>
        <v>0</v>
      </c>
      <c r="DJ39" s="224"/>
      <c r="DK39" s="229"/>
      <c r="DL39" s="232"/>
      <c r="DM39" s="229"/>
    </row>
    <row r="40" spans="1:117" ht="36.75" hidden="1" customHeight="1" x14ac:dyDescent="0.25">
      <c r="A40" s="149"/>
      <c r="B40" s="153"/>
      <c r="C40" s="10" t="s">
        <v>125</v>
      </c>
      <c r="D40" s="11" t="s">
        <v>126</v>
      </c>
      <c r="E40" s="12">
        <v>410</v>
      </c>
      <c r="F40" s="13" t="s">
        <v>66</v>
      </c>
      <c r="G40" s="14">
        <f t="shared" si="20"/>
        <v>5000000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40"/>
      <c r="Z40" s="40">
        <v>5000000</v>
      </c>
      <c r="AB40" s="16">
        <f t="shared" si="0"/>
        <v>0</v>
      </c>
      <c r="AC40" s="14">
        <f t="shared" si="14"/>
        <v>0</v>
      </c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6">
        <f t="shared" si="1"/>
        <v>1</v>
      </c>
      <c r="AX40" s="14">
        <f t="shared" si="30"/>
        <v>5000000</v>
      </c>
      <c r="AY40" s="14">
        <f t="shared" si="38"/>
        <v>0</v>
      </c>
      <c r="AZ40" s="14">
        <f t="shared" si="31"/>
        <v>0</v>
      </c>
      <c r="BA40" s="14">
        <f t="shared" si="31"/>
        <v>0</v>
      </c>
      <c r="BB40" s="14">
        <f t="shared" si="31"/>
        <v>0</v>
      </c>
      <c r="BC40" s="14">
        <f t="shared" si="43"/>
        <v>0</v>
      </c>
      <c r="BD40" s="14">
        <f t="shared" si="43"/>
        <v>0</v>
      </c>
      <c r="BE40" s="14">
        <f t="shared" si="43"/>
        <v>0</v>
      </c>
      <c r="BF40" s="14">
        <f t="shared" si="43"/>
        <v>0</v>
      </c>
      <c r="BG40" s="14">
        <f t="shared" si="43"/>
        <v>0</v>
      </c>
      <c r="BH40" s="14">
        <f t="shared" si="43"/>
        <v>0</v>
      </c>
      <c r="BI40" s="14">
        <f t="shared" si="43"/>
        <v>0</v>
      </c>
      <c r="BJ40" s="14">
        <f t="shared" si="43"/>
        <v>0</v>
      </c>
      <c r="BK40" s="14">
        <f t="shared" si="43"/>
        <v>0</v>
      </c>
      <c r="BL40" s="14">
        <f t="shared" si="43"/>
        <v>0</v>
      </c>
      <c r="BM40" s="14">
        <f t="shared" si="43"/>
        <v>0</v>
      </c>
      <c r="BN40" s="14">
        <f t="shared" si="43"/>
        <v>0</v>
      </c>
      <c r="BO40" s="14"/>
      <c r="BP40" s="14">
        <f t="shared" si="42"/>
        <v>0</v>
      </c>
      <c r="BQ40" s="14">
        <f t="shared" si="33"/>
        <v>5000000</v>
      </c>
      <c r="BR40" s="16">
        <f t="shared" si="7"/>
        <v>0</v>
      </c>
      <c r="BS40" s="14">
        <f t="shared" si="16"/>
        <v>0</v>
      </c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6">
        <f t="shared" si="8"/>
        <v>1</v>
      </c>
      <c r="CN40" s="14">
        <f t="shared" si="39"/>
        <v>5000000</v>
      </c>
      <c r="CO40" s="14">
        <f t="shared" si="34"/>
        <v>0</v>
      </c>
      <c r="CP40" s="14">
        <f t="shared" si="34"/>
        <v>0</v>
      </c>
      <c r="CQ40" s="14">
        <f t="shared" si="34"/>
        <v>0</v>
      </c>
      <c r="CR40" s="14">
        <f t="shared" si="34"/>
        <v>0</v>
      </c>
      <c r="CS40" s="14">
        <f t="shared" si="34"/>
        <v>0</v>
      </c>
      <c r="CT40" s="14">
        <f t="shared" si="34"/>
        <v>0</v>
      </c>
      <c r="CU40" s="14">
        <f t="shared" si="34"/>
        <v>0</v>
      </c>
      <c r="CV40" s="14">
        <f t="shared" si="44"/>
        <v>0</v>
      </c>
      <c r="CW40" s="14">
        <f t="shared" si="44"/>
        <v>0</v>
      </c>
      <c r="CX40" s="14">
        <f t="shared" si="44"/>
        <v>0</v>
      </c>
      <c r="CY40" s="14">
        <f t="shared" si="36"/>
        <v>0</v>
      </c>
      <c r="CZ40" s="14">
        <f t="shared" si="36"/>
        <v>0</v>
      </c>
      <c r="DA40" s="14">
        <f t="shared" si="36"/>
        <v>0</v>
      </c>
      <c r="DB40" s="14">
        <f t="shared" si="45"/>
        <v>0</v>
      </c>
      <c r="DC40" s="14">
        <f t="shared" si="45"/>
        <v>0</v>
      </c>
      <c r="DD40" s="14">
        <f t="shared" si="45"/>
        <v>0</v>
      </c>
      <c r="DE40" s="14">
        <f t="shared" si="45"/>
        <v>0</v>
      </c>
      <c r="DF40" s="14">
        <f t="shared" si="36"/>
        <v>0</v>
      </c>
      <c r="DG40" s="14">
        <f t="shared" si="41"/>
        <v>5000000</v>
      </c>
      <c r="DJ40" s="224"/>
      <c r="DK40" s="229"/>
      <c r="DL40" s="232"/>
      <c r="DM40" s="229"/>
    </row>
    <row r="41" spans="1:117" ht="27" hidden="1" customHeight="1" x14ac:dyDescent="0.25">
      <c r="A41" s="149"/>
      <c r="B41" s="151" t="s">
        <v>127</v>
      </c>
      <c r="C41" s="10" t="s">
        <v>128</v>
      </c>
      <c r="D41" s="11" t="s">
        <v>129</v>
      </c>
      <c r="E41" s="12">
        <v>410</v>
      </c>
      <c r="F41" s="13" t="s">
        <v>80</v>
      </c>
      <c r="G41" s="14">
        <f t="shared" si="20"/>
        <v>1300000000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>
        <v>1300000000</v>
      </c>
      <c r="T41" s="14"/>
      <c r="U41" s="14"/>
      <c r="V41" s="14"/>
      <c r="W41" s="14"/>
      <c r="X41" s="14"/>
      <c r="Y41" s="40"/>
      <c r="Z41" s="40"/>
      <c r="AB41" s="16">
        <f t="shared" si="0"/>
        <v>0.65012239999999999</v>
      </c>
      <c r="AC41" s="14">
        <f t="shared" si="14"/>
        <v>845159120</v>
      </c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>
        <f>+'[1]MARZO 2016 ULTIMO'!$V$640</f>
        <v>845159120</v>
      </c>
      <c r="AP41" s="14"/>
      <c r="AQ41" s="14"/>
      <c r="AR41" s="14"/>
      <c r="AS41" s="14"/>
      <c r="AT41" s="14"/>
      <c r="AU41" s="14"/>
      <c r="AV41" s="14"/>
      <c r="AW41" s="16">
        <f t="shared" si="1"/>
        <v>0.34987760000000001</v>
      </c>
      <c r="AX41" s="14">
        <f t="shared" si="30"/>
        <v>454840880</v>
      </c>
      <c r="AY41" s="14">
        <f t="shared" si="38"/>
        <v>0</v>
      </c>
      <c r="AZ41" s="14">
        <f t="shared" si="31"/>
        <v>0</v>
      </c>
      <c r="BA41" s="14">
        <f t="shared" si="31"/>
        <v>0</v>
      </c>
      <c r="BB41" s="14">
        <f t="shared" si="31"/>
        <v>0</v>
      </c>
      <c r="BC41" s="14">
        <f t="shared" si="43"/>
        <v>0</v>
      </c>
      <c r="BD41" s="14">
        <f t="shared" si="43"/>
        <v>0</v>
      </c>
      <c r="BE41" s="14">
        <f t="shared" si="43"/>
        <v>0</v>
      </c>
      <c r="BF41" s="14">
        <f t="shared" si="43"/>
        <v>0</v>
      </c>
      <c r="BG41" s="14">
        <f t="shared" si="43"/>
        <v>0</v>
      </c>
      <c r="BH41" s="14">
        <f t="shared" si="43"/>
        <v>0</v>
      </c>
      <c r="BI41" s="14">
        <f t="shared" si="43"/>
        <v>0</v>
      </c>
      <c r="BJ41" s="14">
        <f t="shared" si="43"/>
        <v>454840880</v>
      </c>
      <c r="BK41" s="14">
        <f t="shared" si="43"/>
        <v>0</v>
      </c>
      <c r="BL41" s="14">
        <f t="shared" si="43"/>
        <v>0</v>
      </c>
      <c r="BM41" s="14">
        <f t="shared" si="43"/>
        <v>0</v>
      </c>
      <c r="BN41" s="14">
        <f t="shared" si="43"/>
        <v>0</v>
      </c>
      <c r="BO41" s="14">
        <f>+X41-AT41</f>
        <v>0</v>
      </c>
      <c r="BP41" s="14">
        <f t="shared" si="42"/>
        <v>0</v>
      </c>
      <c r="BQ41" s="14">
        <f t="shared" si="33"/>
        <v>0</v>
      </c>
      <c r="BR41" s="16">
        <f t="shared" si="7"/>
        <v>0.21704941384615384</v>
      </c>
      <c r="BS41" s="14">
        <f t="shared" si="16"/>
        <v>282164238</v>
      </c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>
        <f>+'[1]MARZO 2016 ULTIMO'!$H$638</f>
        <v>282164238</v>
      </c>
      <c r="CF41" s="14"/>
      <c r="CG41" s="14"/>
      <c r="CH41" s="14"/>
      <c r="CI41" s="14"/>
      <c r="CJ41" s="14"/>
      <c r="CK41" s="14"/>
      <c r="CL41" s="14"/>
      <c r="CM41" s="16">
        <f t="shared" si="8"/>
        <v>0.78295058615384616</v>
      </c>
      <c r="CN41" s="14">
        <f t="shared" si="39"/>
        <v>1017835762</v>
      </c>
      <c r="CO41" s="14">
        <f t="shared" si="34"/>
        <v>0</v>
      </c>
      <c r="CP41" s="14">
        <f t="shared" si="34"/>
        <v>0</v>
      </c>
      <c r="CQ41" s="14">
        <f t="shared" si="34"/>
        <v>0</v>
      </c>
      <c r="CR41" s="14">
        <f t="shared" si="34"/>
        <v>0</v>
      </c>
      <c r="CS41" s="14">
        <f t="shared" si="34"/>
        <v>0</v>
      </c>
      <c r="CT41" s="14">
        <f t="shared" si="34"/>
        <v>0</v>
      </c>
      <c r="CU41" s="14">
        <f t="shared" si="34"/>
        <v>0</v>
      </c>
      <c r="CV41" s="14">
        <f t="shared" si="44"/>
        <v>0</v>
      </c>
      <c r="CW41" s="14">
        <f t="shared" si="44"/>
        <v>0</v>
      </c>
      <c r="CX41" s="14">
        <f t="shared" si="44"/>
        <v>0</v>
      </c>
      <c r="CY41" s="14">
        <f t="shared" si="36"/>
        <v>0</v>
      </c>
      <c r="CZ41" s="14">
        <f t="shared" si="36"/>
        <v>1017835762</v>
      </c>
      <c r="DA41" s="14">
        <f t="shared" si="36"/>
        <v>0</v>
      </c>
      <c r="DB41" s="14">
        <f t="shared" si="45"/>
        <v>0</v>
      </c>
      <c r="DC41" s="14">
        <f t="shared" si="45"/>
        <v>0</v>
      </c>
      <c r="DD41" s="14">
        <f t="shared" si="45"/>
        <v>0</v>
      </c>
      <c r="DE41" s="14">
        <f t="shared" si="45"/>
        <v>0</v>
      </c>
      <c r="DF41" s="14">
        <f t="shared" si="36"/>
        <v>0</v>
      </c>
      <c r="DG41" s="14">
        <f t="shared" si="41"/>
        <v>0</v>
      </c>
      <c r="DJ41" s="224"/>
      <c r="DK41" s="229"/>
      <c r="DL41" s="232"/>
      <c r="DM41" s="229"/>
    </row>
    <row r="42" spans="1:117" ht="47.25" hidden="1" customHeight="1" x14ac:dyDescent="0.25">
      <c r="A42" s="149"/>
      <c r="B42" s="152"/>
      <c r="C42" s="10" t="s">
        <v>130</v>
      </c>
      <c r="D42" s="11" t="s">
        <v>131</v>
      </c>
      <c r="E42" s="12">
        <v>410</v>
      </c>
      <c r="F42" s="13" t="s">
        <v>80</v>
      </c>
      <c r="G42" s="14">
        <f t="shared" si="20"/>
        <v>50000000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>
        <v>50000000</v>
      </c>
      <c r="W42" s="14"/>
      <c r="X42" s="14"/>
      <c r="Y42" s="40"/>
      <c r="Z42" s="40"/>
      <c r="AB42" s="16">
        <f t="shared" si="0"/>
        <v>0.97153246000000004</v>
      </c>
      <c r="AC42" s="14">
        <f t="shared" si="14"/>
        <v>48576623</v>
      </c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>
        <f>+'[1]MARZO 2016 ULTIMO'!$Y$714</f>
        <v>48576623</v>
      </c>
      <c r="AS42" s="14"/>
      <c r="AT42" s="14"/>
      <c r="AU42" s="14"/>
      <c r="AV42" s="14"/>
      <c r="AW42" s="16">
        <f t="shared" si="1"/>
        <v>2.8467539999999958E-2</v>
      </c>
      <c r="AX42" s="14">
        <f t="shared" si="30"/>
        <v>1423377</v>
      </c>
      <c r="AY42" s="14">
        <f t="shared" si="38"/>
        <v>0</v>
      </c>
      <c r="AZ42" s="14">
        <f t="shared" si="31"/>
        <v>0</v>
      </c>
      <c r="BA42" s="14">
        <f t="shared" si="31"/>
        <v>0</v>
      </c>
      <c r="BB42" s="14">
        <f t="shared" si="31"/>
        <v>0</v>
      </c>
      <c r="BC42" s="14">
        <f t="shared" si="43"/>
        <v>0</v>
      </c>
      <c r="BD42" s="14">
        <f t="shared" si="43"/>
        <v>0</v>
      </c>
      <c r="BE42" s="14">
        <f t="shared" si="43"/>
        <v>0</v>
      </c>
      <c r="BF42" s="14">
        <f t="shared" si="43"/>
        <v>0</v>
      </c>
      <c r="BG42" s="14">
        <f>+P42-AM42</f>
        <v>0</v>
      </c>
      <c r="BH42" s="14">
        <f>+Q42-AN42</f>
        <v>0</v>
      </c>
      <c r="BI42" s="14">
        <f t="shared" si="43"/>
        <v>0</v>
      </c>
      <c r="BJ42" s="14">
        <f t="shared" si="43"/>
        <v>0</v>
      </c>
      <c r="BK42" s="14">
        <f t="shared" si="43"/>
        <v>0</v>
      </c>
      <c r="BL42" s="14">
        <f t="shared" si="43"/>
        <v>0</v>
      </c>
      <c r="BM42" s="14">
        <f t="shared" si="43"/>
        <v>1423377</v>
      </c>
      <c r="BN42" s="14">
        <f t="shared" si="43"/>
        <v>0</v>
      </c>
      <c r="BO42" s="14">
        <f>+X42-AT42</f>
        <v>0</v>
      </c>
      <c r="BP42" s="14">
        <f t="shared" si="42"/>
        <v>0</v>
      </c>
      <c r="BQ42" s="14">
        <f t="shared" si="33"/>
        <v>0</v>
      </c>
      <c r="BR42" s="16">
        <f t="shared" si="7"/>
        <v>0.68153246000000001</v>
      </c>
      <c r="BS42" s="14">
        <f t="shared" si="16"/>
        <v>34076623</v>
      </c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>
        <f>+'[1]MARZO 2016 ULTIMO'!$H$712</f>
        <v>34076623</v>
      </c>
      <c r="CI42" s="14"/>
      <c r="CJ42" s="14"/>
      <c r="CK42" s="14"/>
      <c r="CL42" s="14"/>
      <c r="CM42" s="16">
        <f t="shared" si="8"/>
        <v>0.31846753999999999</v>
      </c>
      <c r="CN42" s="14">
        <f t="shared" si="39"/>
        <v>15923377</v>
      </c>
      <c r="CO42" s="14">
        <f t="shared" si="34"/>
        <v>0</v>
      </c>
      <c r="CP42" s="14">
        <f t="shared" si="34"/>
        <v>0</v>
      </c>
      <c r="CQ42" s="14">
        <f t="shared" si="34"/>
        <v>0</v>
      </c>
      <c r="CR42" s="14">
        <f t="shared" si="34"/>
        <v>0</v>
      </c>
      <c r="CS42" s="14">
        <f t="shared" si="34"/>
        <v>0</v>
      </c>
      <c r="CT42" s="14">
        <f t="shared" si="34"/>
        <v>0</v>
      </c>
      <c r="CU42" s="14">
        <f t="shared" si="34"/>
        <v>0</v>
      </c>
      <c r="CV42" s="14">
        <f t="shared" si="44"/>
        <v>0</v>
      </c>
      <c r="CW42" s="14">
        <f t="shared" si="44"/>
        <v>0</v>
      </c>
      <c r="CX42" s="14">
        <f t="shared" si="44"/>
        <v>0</v>
      </c>
      <c r="CY42" s="14">
        <f t="shared" si="36"/>
        <v>0</v>
      </c>
      <c r="CZ42" s="14">
        <f t="shared" si="36"/>
        <v>0</v>
      </c>
      <c r="DA42" s="14">
        <f t="shared" si="36"/>
        <v>0</v>
      </c>
      <c r="DB42" s="14">
        <f t="shared" si="45"/>
        <v>0</v>
      </c>
      <c r="DC42" s="14">
        <f t="shared" si="45"/>
        <v>15923377</v>
      </c>
      <c r="DD42" s="14">
        <f t="shared" si="45"/>
        <v>0</v>
      </c>
      <c r="DE42" s="14">
        <f t="shared" si="45"/>
        <v>0</v>
      </c>
      <c r="DF42" s="14">
        <f t="shared" si="36"/>
        <v>0</v>
      </c>
      <c r="DG42" s="14">
        <f t="shared" si="41"/>
        <v>0</v>
      </c>
      <c r="DJ42" s="224"/>
      <c r="DK42" s="229"/>
      <c r="DL42" s="232"/>
      <c r="DM42" s="229"/>
    </row>
    <row r="43" spans="1:117" ht="26.25" hidden="1" customHeight="1" x14ac:dyDescent="0.25">
      <c r="A43" s="149"/>
      <c r="B43" s="153"/>
      <c r="C43" s="10" t="s">
        <v>132</v>
      </c>
      <c r="D43" s="11" t="s">
        <v>133</v>
      </c>
      <c r="E43" s="12">
        <v>410</v>
      </c>
      <c r="F43" s="13" t="s">
        <v>80</v>
      </c>
      <c r="G43" s="14">
        <f t="shared" si="20"/>
        <v>20000000</v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>
        <v>20000000</v>
      </c>
      <c r="W43" s="14"/>
      <c r="X43" s="14"/>
      <c r="Y43" s="40"/>
      <c r="Z43" s="40"/>
      <c r="AB43" s="16">
        <f t="shared" si="0"/>
        <v>0.84525649999999997</v>
      </c>
      <c r="AC43" s="14">
        <f t="shared" si="14"/>
        <v>16905130</v>
      </c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>
        <f>+'[1]MARZO 2016 ULTIMO'!$Y$724</f>
        <v>16905130</v>
      </c>
      <c r="AS43" s="14"/>
      <c r="AT43" s="14"/>
      <c r="AU43" s="14"/>
      <c r="AV43" s="14"/>
      <c r="AW43" s="16">
        <f t="shared" si="1"/>
        <v>0.15474350000000003</v>
      </c>
      <c r="AX43" s="14">
        <f t="shared" si="30"/>
        <v>3094870</v>
      </c>
      <c r="AY43" s="14">
        <f t="shared" si="38"/>
        <v>0</v>
      </c>
      <c r="AZ43" s="14">
        <f t="shared" si="31"/>
        <v>0</v>
      </c>
      <c r="BA43" s="14">
        <f t="shared" si="31"/>
        <v>0</v>
      </c>
      <c r="BB43" s="14">
        <f t="shared" si="31"/>
        <v>0</v>
      </c>
      <c r="BC43" s="14">
        <f t="shared" si="43"/>
        <v>0</v>
      </c>
      <c r="BD43" s="14">
        <f t="shared" si="43"/>
        <v>0</v>
      </c>
      <c r="BE43" s="14">
        <f t="shared" si="43"/>
        <v>0</v>
      </c>
      <c r="BF43" s="14">
        <f t="shared" si="43"/>
        <v>0</v>
      </c>
      <c r="BG43" s="14">
        <f>+P43-AM43</f>
        <v>0</v>
      </c>
      <c r="BH43" s="14">
        <f t="shared" ref="BH43:BH57" si="46">+Q43-AN43</f>
        <v>0</v>
      </c>
      <c r="BI43" s="14">
        <f t="shared" si="43"/>
        <v>0</v>
      </c>
      <c r="BJ43" s="14">
        <f t="shared" si="43"/>
        <v>0</v>
      </c>
      <c r="BK43" s="14">
        <f t="shared" si="43"/>
        <v>0</v>
      </c>
      <c r="BL43" s="14"/>
      <c r="BM43" s="14">
        <f t="shared" si="43"/>
        <v>3094870</v>
      </c>
      <c r="BN43" s="14">
        <f t="shared" si="43"/>
        <v>0</v>
      </c>
      <c r="BO43" s="14"/>
      <c r="BP43" s="14">
        <f t="shared" si="42"/>
        <v>0</v>
      </c>
      <c r="BQ43" s="14">
        <f t="shared" si="33"/>
        <v>0</v>
      </c>
      <c r="BR43" s="16">
        <f t="shared" si="7"/>
        <v>0.73525649999999998</v>
      </c>
      <c r="BS43" s="14">
        <f t="shared" si="16"/>
        <v>14705130</v>
      </c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>
        <f>+'[1]MARZO 2016 ULTIMO'!$H$722</f>
        <v>14705130</v>
      </c>
      <c r="CI43" s="14"/>
      <c r="CJ43" s="14"/>
      <c r="CK43" s="14"/>
      <c r="CL43" s="14"/>
      <c r="CM43" s="16">
        <f t="shared" si="8"/>
        <v>0.26474350000000002</v>
      </c>
      <c r="CN43" s="14">
        <f t="shared" si="39"/>
        <v>5294870</v>
      </c>
      <c r="CO43" s="14">
        <f t="shared" si="34"/>
        <v>0</v>
      </c>
      <c r="CP43" s="14">
        <f t="shared" si="34"/>
        <v>0</v>
      </c>
      <c r="CQ43" s="14">
        <f t="shared" si="34"/>
        <v>0</v>
      </c>
      <c r="CR43" s="14">
        <f t="shared" si="34"/>
        <v>0</v>
      </c>
      <c r="CS43" s="14">
        <f t="shared" si="34"/>
        <v>0</v>
      </c>
      <c r="CT43" s="14">
        <f t="shared" si="34"/>
        <v>0</v>
      </c>
      <c r="CU43" s="14">
        <f t="shared" si="34"/>
        <v>0</v>
      </c>
      <c r="CV43" s="14">
        <f t="shared" si="44"/>
        <v>0</v>
      </c>
      <c r="CW43" s="14">
        <f t="shared" si="44"/>
        <v>0</v>
      </c>
      <c r="CX43" s="14">
        <f t="shared" si="44"/>
        <v>0</v>
      </c>
      <c r="CY43" s="14">
        <f t="shared" si="36"/>
        <v>0</v>
      </c>
      <c r="CZ43" s="14">
        <f t="shared" si="36"/>
        <v>0</v>
      </c>
      <c r="DA43" s="14">
        <f t="shared" si="36"/>
        <v>0</v>
      </c>
      <c r="DB43" s="14">
        <f t="shared" si="45"/>
        <v>0</v>
      </c>
      <c r="DC43" s="14">
        <f t="shared" si="45"/>
        <v>5294870</v>
      </c>
      <c r="DD43" s="14">
        <f t="shared" si="45"/>
        <v>0</v>
      </c>
      <c r="DE43" s="14">
        <f t="shared" si="45"/>
        <v>0</v>
      </c>
      <c r="DF43" s="14">
        <f t="shared" si="36"/>
        <v>0</v>
      </c>
      <c r="DG43" s="14">
        <f t="shared" si="41"/>
        <v>0</v>
      </c>
      <c r="DJ43" s="224"/>
      <c r="DK43" s="229"/>
      <c r="DL43" s="232"/>
      <c r="DM43" s="229"/>
    </row>
    <row r="44" spans="1:117" ht="39.75" hidden="1" customHeight="1" x14ac:dyDescent="0.25">
      <c r="A44" s="149"/>
      <c r="B44" s="151" t="s">
        <v>134</v>
      </c>
      <c r="C44" s="10" t="s">
        <v>135</v>
      </c>
      <c r="D44" s="11" t="s">
        <v>136</v>
      </c>
      <c r="E44" s="12">
        <v>410</v>
      </c>
      <c r="F44" s="13" t="s">
        <v>80</v>
      </c>
      <c r="G44" s="14">
        <f t="shared" si="20"/>
        <v>20000000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>
        <v>20000000</v>
      </c>
      <c r="W44" s="14"/>
      <c r="X44" s="14"/>
      <c r="Y44" s="40"/>
      <c r="Z44" s="40"/>
      <c r="AB44" s="16">
        <f t="shared" si="0"/>
        <v>1</v>
      </c>
      <c r="AC44" s="14">
        <f t="shared" si="14"/>
        <v>20000000</v>
      </c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>
        <f>+'[2]ENERO 2016'!$Y$406</f>
        <v>20000000</v>
      </c>
      <c r="AS44" s="14"/>
      <c r="AT44" s="14"/>
      <c r="AU44" s="14"/>
      <c r="AV44" s="14"/>
      <c r="AW44" s="16">
        <f t="shared" si="1"/>
        <v>0</v>
      </c>
      <c r="AX44" s="14">
        <f t="shared" si="30"/>
        <v>0</v>
      </c>
      <c r="AY44" s="14">
        <f t="shared" si="38"/>
        <v>0</v>
      </c>
      <c r="AZ44" s="14">
        <f t="shared" si="31"/>
        <v>0</v>
      </c>
      <c r="BA44" s="14">
        <f t="shared" si="31"/>
        <v>0</v>
      </c>
      <c r="BB44" s="14">
        <f t="shared" si="31"/>
        <v>0</v>
      </c>
      <c r="BC44" s="14">
        <f t="shared" si="43"/>
        <v>0</v>
      </c>
      <c r="BD44" s="14">
        <f t="shared" si="43"/>
        <v>0</v>
      </c>
      <c r="BE44" s="14">
        <f t="shared" si="43"/>
        <v>0</v>
      </c>
      <c r="BF44" s="14">
        <f t="shared" si="43"/>
        <v>0</v>
      </c>
      <c r="BG44" s="14">
        <f t="shared" si="43"/>
        <v>0</v>
      </c>
      <c r="BH44" s="14">
        <f t="shared" si="46"/>
        <v>0</v>
      </c>
      <c r="BI44" s="14">
        <f t="shared" si="43"/>
        <v>0</v>
      </c>
      <c r="BJ44" s="14">
        <f t="shared" si="43"/>
        <v>0</v>
      </c>
      <c r="BK44" s="14">
        <f t="shared" si="43"/>
        <v>0</v>
      </c>
      <c r="BL44" s="14">
        <f>+U44-AQ44</f>
        <v>0</v>
      </c>
      <c r="BM44" s="14">
        <f t="shared" si="43"/>
        <v>0</v>
      </c>
      <c r="BN44" s="14">
        <f t="shared" si="43"/>
        <v>0</v>
      </c>
      <c r="BO44" s="14">
        <f>+X44-AT44</f>
        <v>0</v>
      </c>
      <c r="BP44" s="14">
        <f t="shared" si="42"/>
        <v>0</v>
      </c>
      <c r="BQ44" s="14">
        <f t="shared" si="33"/>
        <v>0</v>
      </c>
      <c r="BR44" s="16">
        <f t="shared" si="7"/>
        <v>0.85854350000000001</v>
      </c>
      <c r="BS44" s="14">
        <f t="shared" si="16"/>
        <v>17170870</v>
      </c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>
        <f>+'[1]MARZO 2016 ULTIMO'!$H$735</f>
        <v>17170870</v>
      </c>
      <c r="CI44" s="14"/>
      <c r="CJ44" s="14"/>
      <c r="CK44" s="14"/>
      <c r="CL44" s="14"/>
      <c r="CM44" s="16">
        <f t="shared" si="8"/>
        <v>0.14145649999999999</v>
      </c>
      <c r="CN44" s="14">
        <f t="shared" si="39"/>
        <v>2829130</v>
      </c>
      <c r="CO44" s="14">
        <f t="shared" si="34"/>
        <v>0</v>
      </c>
      <c r="CP44" s="14">
        <f t="shared" si="34"/>
        <v>0</v>
      </c>
      <c r="CQ44" s="14">
        <f t="shared" si="34"/>
        <v>0</v>
      </c>
      <c r="CR44" s="14">
        <f t="shared" si="34"/>
        <v>0</v>
      </c>
      <c r="CS44" s="14">
        <f t="shared" si="34"/>
        <v>0</v>
      </c>
      <c r="CT44" s="14">
        <f t="shared" si="34"/>
        <v>0</v>
      </c>
      <c r="CU44" s="14">
        <f t="shared" si="34"/>
        <v>0</v>
      </c>
      <c r="CV44" s="14">
        <f t="shared" si="44"/>
        <v>0</v>
      </c>
      <c r="CW44" s="14">
        <f t="shared" si="44"/>
        <v>0</v>
      </c>
      <c r="CX44" s="14">
        <f t="shared" si="44"/>
        <v>0</v>
      </c>
      <c r="CY44" s="14">
        <f t="shared" si="36"/>
        <v>0</v>
      </c>
      <c r="CZ44" s="14">
        <f t="shared" si="36"/>
        <v>0</v>
      </c>
      <c r="DA44" s="14">
        <f t="shared" si="36"/>
        <v>0</v>
      </c>
      <c r="DB44" s="14">
        <f t="shared" si="45"/>
        <v>0</v>
      </c>
      <c r="DC44" s="14">
        <f t="shared" si="45"/>
        <v>2829130</v>
      </c>
      <c r="DD44" s="14">
        <f t="shared" si="45"/>
        <v>0</v>
      </c>
      <c r="DE44" s="14">
        <f t="shared" si="45"/>
        <v>0</v>
      </c>
      <c r="DF44" s="14">
        <f t="shared" si="36"/>
        <v>0</v>
      </c>
      <c r="DG44" s="14">
        <f t="shared" si="41"/>
        <v>0</v>
      </c>
      <c r="DJ44" s="224"/>
      <c r="DK44" s="229"/>
      <c r="DL44" s="232"/>
      <c r="DM44" s="229"/>
    </row>
    <row r="45" spans="1:117" ht="47.25" hidden="1" customHeight="1" x14ac:dyDescent="0.25">
      <c r="A45" s="149"/>
      <c r="B45" s="152"/>
      <c r="C45" s="10" t="s">
        <v>137</v>
      </c>
      <c r="D45" s="11" t="s">
        <v>138</v>
      </c>
      <c r="E45" s="12">
        <v>410</v>
      </c>
      <c r="F45" s="13" t="s">
        <v>80</v>
      </c>
      <c r="G45" s="14">
        <f t="shared" si="20"/>
        <v>10000000</v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>
        <v>10000000</v>
      </c>
      <c r="W45" s="14"/>
      <c r="X45" s="14"/>
      <c r="Y45" s="40"/>
      <c r="Z45" s="40"/>
      <c r="AB45" s="16">
        <f t="shared" si="0"/>
        <v>0</v>
      </c>
      <c r="AC45" s="14">
        <f t="shared" si="14"/>
        <v>0</v>
      </c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6">
        <f t="shared" si="1"/>
        <v>1</v>
      </c>
      <c r="AX45" s="14">
        <f t="shared" si="30"/>
        <v>10000000</v>
      </c>
      <c r="AY45" s="14">
        <f t="shared" si="38"/>
        <v>0</v>
      </c>
      <c r="AZ45" s="14">
        <f t="shared" si="31"/>
        <v>0</v>
      </c>
      <c r="BA45" s="14">
        <f t="shared" si="31"/>
        <v>0</v>
      </c>
      <c r="BB45" s="14">
        <f t="shared" si="31"/>
        <v>0</v>
      </c>
      <c r="BC45" s="14">
        <f t="shared" si="43"/>
        <v>0</v>
      </c>
      <c r="BD45" s="14">
        <f t="shared" si="43"/>
        <v>0</v>
      </c>
      <c r="BE45" s="14">
        <f t="shared" si="43"/>
        <v>0</v>
      </c>
      <c r="BF45" s="14">
        <f t="shared" si="43"/>
        <v>0</v>
      </c>
      <c r="BG45" s="14">
        <f t="shared" si="43"/>
        <v>0</v>
      </c>
      <c r="BH45" s="14">
        <f t="shared" si="46"/>
        <v>0</v>
      </c>
      <c r="BI45" s="14">
        <f t="shared" si="43"/>
        <v>0</v>
      </c>
      <c r="BJ45" s="14">
        <f t="shared" si="43"/>
        <v>0</v>
      </c>
      <c r="BK45" s="14">
        <f t="shared" si="43"/>
        <v>0</v>
      </c>
      <c r="BL45" s="14">
        <f>+U45-AQ45</f>
        <v>0</v>
      </c>
      <c r="BM45" s="14">
        <f t="shared" si="43"/>
        <v>10000000</v>
      </c>
      <c r="BN45" s="14">
        <f t="shared" si="43"/>
        <v>0</v>
      </c>
      <c r="BO45" s="14"/>
      <c r="BP45" s="14">
        <f t="shared" si="42"/>
        <v>0</v>
      </c>
      <c r="BQ45" s="14">
        <f t="shared" si="33"/>
        <v>0</v>
      </c>
      <c r="BR45" s="16">
        <f t="shared" si="7"/>
        <v>0</v>
      </c>
      <c r="BS45" s="14">
        <f t="shared" si="16"/>
        <v>0</v>
      </c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6">
        <f t="shared" si="8"/>
        <v>1</v>
      </c>
      <c r="CN45" s="14">
        <f t="shared" si="39"/>
        <v>10000000</v>
      </c>
      <c r="CO45" s="14">
        <f t="shared" si="34"/>
        <v>0</v>
      </c>
      <c r="CP45" s="14">
        <f t="shared" si="34"/>
        <v>0</v>
      </c>
      <c r="CQ45" s="14">
        <f t="shared" si="34"/>
        <v>0</v>
      </c>
      <c r="CR45" s="14">
        <f t="shared" si="34"/>
        <v>0</v>
      </c>
      <c r="CS45" s="14">
        <f t="shared" si="34"/>
        <v>0</v>
      </c>
      <c r="CT45" s="14">
        <f t="shared" si="34"/>
        <v>0</v>
      </c>
      <c r="CU45" s="14">
        <f t="shared" si="34"/>
        <v>0</v>
      </c>
      <c r="CV45" s="14">
        <f t="shared" si="44"/>
        <v>0</v>
      </c>
      <c r="CW45" s="14">
        <f t="shared" si="44"/>
        <v>0</v>
      </c>
      <c r="CX45" s="14">
        <f t="shared" si="44"/>
        <v>0</v>
      </c>
      <c r="CY45" s="14">
        <f t="shared" si="36"/>
        <v>0</v>
      </c>
      <c r="CZ45" s="14">
        <f t="shared" si="36"/>
        <v>0</v>
      </c>
      <c r="DA45" s="14">
        <f t="shared" si="36"/>
        <v>0</v>
      </c>
      <c r="DB45" s="14">
        <f t="shared" si="45"/>
        <v>0</v>
      </c>
      <c r="DC45" s="14">
        <f t="shared" si="45"/>
        <v>10000000</v>
      </c>
      <c r="DD45" s="14">
        <f t="shared" si="45"/>
        <v>0</v>
      </c>
      <c r="DE45" s="14">
        <f t="shared" si="45"/>
        <v>0</v>
      </c>
      <c r="DF45" s="14">
        <f t="shared" si="36"/>
        <v>0</v>
      </c>
      <c r="DG45" s="14">
        <f t="shared" si="41"/>
        <v>0</v>
      </c>
      <c r="DJ45" s="224"/>
      <c r="DK45" s="229"/>
      <c r="DL45" s="232"/>
      <c r="DM45" s="229"/>
    </row>
    <row r="46" spans="1:117" ht="27" hidden="1" customHeight="1" x14ac:dyDescent="0.25">
      <c r="A46" s="149"/>
      <c r="B46" s="152"/>
      <c r="C46" s="10" t="s">
        <v>139</v>
      </c>
      <c r="D46" s="11" t="s">
        <v>140</v>
      </c>
      <c r="E46" s="12">
        <v>410</v>
      </c>
      <c r="F46" s="13" t="s">
        <v>80</v>
      </c>
      <c r="G46" s="14">
        <f t="shared" si="20"/>
        <v>20000000</v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>
        <v>20000000</v>
      </c>
      <c r="W46" s="14"/>
      <c r="X46" s="14"/>
      <c r="Y46" s="40"/>
      <c r="Z46" s="40"/>
      <c r="AB46" s="16">
        <f t="shared" si="0"/>
        <v>0</v>
      </c>
      <c r="AC46" s="14">
        <f t="shared" si="14"/>
        <v>0</v>
      </c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6">
        <f t="shared" si="1"/>
        <v>1</v>
      </c>
      <c r="AX46" s="14">
        <f t="shared" si="30"/>
        <v>20000000</v>
      </c>
      <c r="AY46" s="14">
        <f t="shared" si="38"/>
        <v>0</v>
      </c>
      <c r="AZ46" s="14">
        <f t="shared" si="31"/>
        <v>0</v>
      </c>
      <c r="BA46" s="14">
        <f t="shared" si="31"/>
        <v>0</v>
      </c>
      <c r="BB46" s="14">
        <f t="shared" si="31"/>
        <v>0</v>
      </c>
      <c r="BC46" s="14">
        <f t="shared" si="43"/>
        <v>0</v>
      </c>
      <c r="BD46" s="14">
        <f t="shared" si="43"/>
        <v>0</v>
      </c>
      <c r="BE46" s="14">
        <f t="shared" si="43"/>
        <v>0</v>
      </c>
      <c r="BF46" s="14">
        <f t="shared" si="43"/>
        <v>0</v>
      </c>
      <c r="BG46" s="14">
        <f t="shared" si="43"/>
        <v>0</v>
      </c>
      <c r="BH46" s="14">
        <f t="shared" si="46"/>
        <v>0</v>
      </c>
      <c r="BI46" s="14">
        <f t="shared" si="43"/>
        <v>0</v>
      </c>
      <c r="BJ46" s="14">
        <f t="shared" si="43"/>
        <v>0</v>
      </c>
      <c r="BK46" s="14">
        <f t="shared" si="43"/>
        <v>0</v>
      </c>
      <c r="BL46" s="14"/>
      <c r="BM46" s="14">
        <f t="shared" si="43"/>
        <v>20000000</v>
      </c>
      <c r="BN46" s="14">
        <f t="shared" si="43"/>
        <v>0</v>
      </c>
      <c r="BO46" s="14"/>
      <c r="BP46" s="14">
        <f t="shared" si="42"/>
        <v>0</v>
      </c>
      <c r="BQ46" s="14">
        <f t="shared" si="33"/>
        <v>0</v>
      </c>
      <c r="BR46" s="16">
        <f t="shared" si="7"/>
        <v>0</v>
      </c>
      <c r="BS46" s="14">
        <f t="shared" si="16"/>
        <v>0</v>
      </c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6">
        <f t="shared" si="8"/>
        <v>1</v>
      </c>
      <c r="CN46" s="14">
        <f t="shared" si="39"/>
        <v>20000000</v>
      </c>
      <c r="CO46" s="14">
        <f t="shared" si="34"/>
        <v>0</v>
      </c>
      <c r="CP46" s="14">
        <f t="shared" si="34"/>
        <v>0</v>
      </c>
      <c r="CQ46" s="14">
        <f t="shared" si="34"/>
        <v>0</v>
      </c>
      <c r="CR46" s="14">
        <f t="shared" si="34"/>
        <v>0</v>
      </c>
      <c r="CS46" s="14">
        <f t="shared" si="34"/>
        <v>0</v>
      </c>
      <c r="CT46" s="14">
        <f t="shared" si="34"/>
        <v>0</v>
      </c>
      <c r="CU46" s="14">
        <f t="shared" si="34"/>
        <v>0</v>
      </c>
      <c r="CV46" s="14">
        <f t="shared" si="44"/>
        <v>0</v>
      </c>
      <c r="CW46" s="14">
        <f t="shared" si="44"/>
        <v>0</v>
      </c>
      <c r="CX46" s="14">
        <f t="shared" si="44"/>
        <v>0</v>
      </c>
      <c r="CY46" s="14">
        <f t="shared" si="44"/>
        <v>0</v>
      </c>
      <c r="CZ46" s="14">
        <f t="shared" si="44"/>
        <v>0</v>
      </c>
      <c r="DA46" s="14">
        <f t="shared" si="44"/>
        <v>0</v>
      </c>
      <c r="DB46" s="14">
        <f t="shared" si="45"/>
        <v>0</v>
      </c>
      <c r="DC46" s="14">
        <f t="shared" si="45"/>
        <v>20000000</v>
      </c>
      <c r="DD46" s="14">
        <f t="shared" si="45"/>
        <v>0</v>
      </c>
      <c r="DE46" s="14">
        <f t="shared" si="45"/>
        <v>0</v>
      </c>
      <c r="DF46" s="14">
        <f t="shared" ref="DF46:DF57" si="47">Y46-CK46</f>
        <v>0</v>
      </c>
      <c r="DG46" s="14">
        <f t="shared" si="41"/>
        <v>0</v>
      </c>
      <c r="DJ46" s="224"/>
      <c r="DK46" s="229"/>
      <c r="DL46" s="232"/>
      <c r="DM46" s="229"/>
    </row>
    <row r="47" spans="1:117" ht="48.75" hidden="1" customHeight="1" x14ac:dyDescent="0.25">
      <c r="A47" s="149"/>
      <c r="B47" s="153"/>
      <c r="C47" s="10" t="s">
        <v>141</v>
      </c>
      <c r="D47" s="11" t="s">
        <v>142</v>
      </c>
      <c r="E47" s="12">
        <v>410</v>
      </c>
      <c r="F47" s="13" t="s">
        <v>80</v>
      </c>
      <c r="G47" s="14">
        <f t="shared" si="20"/>
        <v>10000000</v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>
        <v>10000000</v>
      </c>
      <c r="W47" s="14"/>
      <c r="X47" s="14"/>
      <c r="Y47" s="40"/>
      <c r="Z47" s="40"/>
      <c r="AB47" s="16">
        <f t="shared" si="0"/>
        <v>0.29899999999999999</v>
      </c>
      <c r="AC47" s="14">
        <f t="shared" si="14"/>
        <v>2990000</v>
      </c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>
        <v>2990000</v>
      </c>
      <c r="AS47" s="14"/>
      <c r="AT47" s="14"/>
      <c r="AU47" s="14"/>
      <c r="AV47" s="14"/>
      <c r="AW47" s="16">
        <f t="shared" si="1"/>
        <v>0.70100000000000007</v>
      </c>
      <c r="AX47" s="14">
        <f t="shared" si="30"/>
        <v>7010000</v>
      </c>
      <c r="AY47" s="14">
        <f t="shared" si="38"/>
        <v>0</v>
      </c>
      <c r="AZ47" s="14">
        <f t="shared" si="31"/>
        <v>0</v>
      </c>
      <c r="BA47" s="14">
        <f t="shared" si="31"/>
        <v>0</v>
      </c>
      <c r="BB47" s="14">
        <f t="shared" si="31"/>
        <v>0</v>
      </c>
      <c r="BC47" s="14">
        <f t="shared" si="43"/>
        <v>0</v>
      </c>
      <c r="BD47" s="14">
        <f t="shared" si="43"/>
        <v>0</v>
      </c>
      <c r="BE47" s="14">
        <f t="shared" si="43"/>
        <v>0</v>
      </c>
      <c r="BF47" s="14">
        <f t="shared" si="43"/>
        <v>0</v>
      </c>
      <c r="BG47" s="14">
        <f t="shared" si="43"/>
        <v>0</v>
      </c>
      <c r="BH47" s="14">
        <f t="shared" si="46"/>
        <v>0</v>
      </c>
      <c r="BI47" s="14">
        <f t="shared" si="43"/>
        <v>0</v>
      </c>
      <c r="BJ47" s="14">
        <f t="shared" si="43"/>
        <v>0</v>
      </c>
      <c r="BK47" s="14">
        <f t="shared" si="43"/>
        <v>0</v>
      </c>
      <c r="BL47" s="14"/>
      <c r="BM47" s="14">
        <f t="shared" si="43"/>
        <v>7010000</v>
      </c>
      <c r="BN47" s="14">
        <f t="shared" si="43"/>
        <v>0</v>
      </c>
      <c r="BO47" s="14"/>
      <c r="BP47" s="14">
        <f t="shared" si="42"/>
        <v>0</v>
      </c>
      <c r="BQ47" s="14">
        <f t="shared" si="33"/>
        <v>0</v>
      </c>
      <c r="BR47" s="16">
        <f t="shared" si="7"/>
        <v>0.29899999999999999</v>
      </c>
      <c r="BS47" s="14">
        <f t="shared" si="16"/>
        <v>2990000</v>
      </c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>
        <f>+'[3]FEBRERO 2016'!$H$570</f>
        <v>2990000</v>
      </c>
      <c r="CI47" s="14"/>
      <c r="CJ47" s="14"/>
      <c r="CK47" s="14"/>
      <c r="CL47" s="14"/>
      <c r="CM47" s="16">
        <f t="shared" si="8"/>
        <v>0.70100000000000007</v>
      </c>
      <c r="CN47" s="14">
        <f t="shared" si="39"/>
        <v>7010000</v>
      </c>
      <c r="CO47" s="14">
        <f t="shared" si="34"/>
        <v>0</v>
      </c>
      <c r="CP47" s="14">
        <f t="shared" si="34"/>
        <v>0</v>
      </c>
      <c r="CQ47" s="14">
        <f t="shared" si="34"/>
        <v>0</v>
      </c>
      <c r="CR47" s="14">
        <f t="shared" si="34"/>
        <v>0</v>
      </c>
      <c r="CS47" s="14">
        <f t="shared" si="34"/>
        <v>0</v>
      </c>
      <c r="CT47" s="14">
        <f t="shared" si="34"/>
        <v>0</v>
      </c>
      <c r="CU47" s="14">
        <f t="shared" si="34"/>
        <v>0</v>
      </c>
      <c r="CV47" s="14">
        <f t="shared" si="44"/>
        <v>0</v>
      </c>
      <c r="CW47" s="14">
        <f t="shared" si="44"/>
        <v>0</v>
      </c>
      <c r="CX47" s="14">
        <f t="shared" si="44"/>
        <v>0</v>
      </c>
      <c r="CY47" s="14">
        <f t="shared" si="44"/>
        <v>0</v>
      </c>
      <c r="CZ47" s="14">
        <f t="shared" si="44"/>
        <v>0</v>
      </c>
      <c r="DA47" s="14">
        <f t="shared" si="44"/>
        <v>0</v>
      </c>
      <c r="DB47" s="14">
        <f t="shared" si="45"/>
        <v>0</v>
      </c>
      <c r="DC47" s="14">
        <f t="shared" si="45"/>
        <v>7010000</v>
      </c>
      <c r="DD47" s="14">
        <f t="shared" si="45"/>
        <v>0</v>
      </c>
      <c r="DE47" s="14">
        <f t="shared" si="45"/>
        <v>0</v>
      </c>
      <c r="DF47" s="14">
        <f t="shared" si="47"/>
        <v>0</v>
      </c>
      <c r="DG47" s="14">
        <f t="shared" si="41"/>
        <v>0</v>
      </c>
      <c r="DJ47" s="224"/>
      <c r="DK47" s="229"/>
      <c r="DL47" s="232"/>
      <c r="DM47" s="229"/>
    </row>
    <row r="48" spans="1:117" ht="33.75" hidden="1" customHeight="1" x14ac:dyDescent="0.25">
      <c r="A48" s="149"/>
      <c r="B48" s="151" t="s">
        <v>143</v>
      </c>
      <c r="C48" s="10" t="s">
        <v>144</v>
      </c>
      <c r="D48" s="11" t="s">
        <v>145</v>
      </c>
      <c r="E48" s="12">
        <v>410</v>
      </c>
      <c r="F48" s="13" t="s">
        <v>80</v>
      </c>
      <c r="G48" s="14">
        <f t="shared" si="20"/>
        <v>374741836</v>
      </c>
      <c r="H48" s="14"/>
      <c r="I48" s="14"/>
      <c r="J48" s="14">
        <v>270000000</v>
      </c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40">
        <v>104741836</v>
      </c>
      <c r="Z48" s="40"/>
      <c r="AB48" s="16">
        <f t="shared" si="0"/>
        <v>0.72049601635617755</v>
      </c>
      <c r="AC48" s="14">
        <f t="shared" si="14"/>
        <v>270000000</v>
      </c>
      <c r="AD48" s="14"/>
      <c r="AE48" s="14"/>
      <c r="AF48" s="14">
        <f>+'[2]ENERO 2016'!$M$432</f>
        <v>270000000</v>
      </c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6">
        <f t="shared" si="1"/>
        <v>0.27950398364382245</v>
      </c>
      <c r="AX48" s="14">
        <f t="shared" si="30"/>
        <v>104741836</v>
      </c>
      <c r="AY48" s="14">
        <f t="shared" si="38"/>
        <v>0</v>
      </c>
      <c r="AZ48" s="14">
        <f t="shared" si="31"/>
        <v>0</v>
      </c>
      <c r="BA48" s="14">
        <f t="shared" si="31"/>
        <v>0</v>
      </c>
      <c r="BB48" s="14">
        <f t="shared" si="31"/>
        <v>0</v>
      </c>
      <c r="BC48" s="14">
        <f t="shared" si="43"/>
        <v>0</v>
      </c>
      <c r="BD48" s="14">
        <f t="shared" si="43"/>
        <v>0</v>
      </c>
      <c r="BE48" s="14">
        <f t="shared" si="43"/>
        <v>0</v>
      </c>
      <c r="BF48" s="14">
        <f t="shared" si="43"/>
        <v>0</v>
      </c>
      <c r="BG48" s="14">
        <f t="shared" si="43"/>
        <v>0</v>
      </c>
      <c r="BH48" s="14">
        <f t="shared" si="46"/>
        <v>0</v>
      </c>
      <c r="BI48" s="14">
        <f t="shared" si="43"/>
        <v>0</v>
      </c>
      <c r="BJ48" s="14">
        <f t="shared" si="43"/>
        <v>0</v>
      </c>
      <c r="BK48" s="14">
        <f t="shared" si="43"/>
        <v>0</v>
      </c>
      <c r="BL48" s="14">
        <f>+U48-AQ48</f>
        <v>0</v>
      </c>
      <c r="BM48" s="14">
        <f t="shared" si="43"/>
        <v>0</v>
      </c>
      <c r="BN48" s="14">
        <f t="shared" si="43"/>
        <v>0</v>
      </c>
      <c r="BO48" s="14"/>
      <c r="BP48" s="14">
        <f t="shared" si="42"/>
        <v>104741836</v>
      </c>
      <c r="BQ48" s="14">
        <f t="shared" si="33"/>
        <v>0</v>
      </c>
      <c r="BR48" s="16">
        <f t="shared" si="7"/>
        <v>0.72049601635617755</v>
      </c>
      <c r="BS48" s="14">
        <f t="shared" si="16"/>
        <v>270000000</v>
      </c>
      <c r="BT48" s="14"/>
      <c r="BU48" s="14"/>
      <c r="BV48" s="14">
        <f>+'[2]ENERO 2016'!$H$430</f>
        <v>270000000</v>
      </c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6">
        <f t="shared" si="8"/>
        <v>0.27950398364382245</v>
      </c>
      <c r="CN48" s="14">
        <f t="shared" si="39"/>
        <v>104741836</v>
      </c>
      <c r="CO48" s="14">
        <f t="shared" si="34"/>
        <v>0</v>
      </c>
      <c r="CP48" s="14">
        <f t="shared" si="34"/>
        <v>0</v>
      </c>
      <c r="CQ48" s="14">
        <f t="shared" si="34"/>
        <v>0</v>
      </c>
      <c r="CR48" s="14">
        <f t="shared" si="34"/>
        <v>0</v>
      </c>
      <c r="CS48" s="14">
        <f t="shared" si="34"/>
        <v>0</v>
      </c>
      <c r="CT48" s="14">
        <f t="shared" si="34"/>
        <v>0</v>
      </c>
      <c r="CU48" s="14">
        <f t="shared" si="34"/>
        <v>0</v>
      </c>
      <c r="CV48" s="14">
        <f t="shared" si="44"/>
        <v>0</v>
      </c>
      <c r="CW48" s="14">
        <f t="shared" si="44"/>
        <v>0</v>
      </c>
      <c r="CX48" s="14">
        <f t="shared" si="44"/>
        <v>0</v>
      </c>
      <c r="CY48" s="14">
        <f t="shared" ref="CY48:DA57" si="48">R48-CD48</f>
        <v>0</v>
      </c>
      <c r="CZ48" s="14">
        <f t="shared" si="48"/>
        <v>0</v>
      </c>
      <c r="DA48" s="14">
        <f t="shared" si="48"/>
        <v>0</v>
      </c>
      <c r="DB48" s="14">
        <f t="shared" si="45"/>
        <v>0</v>
      </c>
      <c r="DC48" s="14">
        <f t="shared" si="45"/>
        <v>0</v>
      </c>
      <c r="DD48" s="14">
        <f t="shared" si="45"/>
        <v>0</v>
      </c>
      <c r="DE48" s="14">
        <f t="shared" si="45"/>
        <v>0</v>
      </c>
      <c r="DF48" s="14">
        <f t="shared" si="47"/>
        <v>104741836</v>
      </c>
      <c r="DG48" s="14">
        <f>+Z48-CL48</f>
        <v>0</v>
      </c>
      <c r="DJ48" s="224"/>
      <c r="DK48" s="229"/>
      <c r="DL48" s="232"/>
      <c r="DM48" s="229"/>
    </row>
    <row r="49" spans="1:117" s="43" customFormat="1" ht="37.5" hidden="1" customHeight="1" x14ac:dyDescent="0.25">
      <c r="A49" s="149"/>
      <c r="B49" s="153"/>
      <c r="C49" s="41" t="s">
        <v>146</v>
      </c>
      <c r="D49" s="11" t="s">
        <v>147</v>
      </c>
      <c r="E49" s="12">
        <v>410</v>
      </c>
      <c r="F49" s="13" t="s">
        <v>80</v>
      </c>
      <c r="G49" s="14">
        <f t="shared" si="20"/>
        <v>30000000</v>
      </c>
      <c r="H49" s="42"/>
      <c r="I49" s="42"/>
      <c r="J49" s="40">
        <v>30000000</v>
      </c>
      <c r="K49" s="40"/>
      <c r="L49" s="42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B49" s="44">
        <f t="shared" si="0"/>
        <v>0</v>
      </c>
      <c r="AC49" s="14">
        <f t="shared" si="14"/>
        <v>0</v>
      </c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4">
        <f t="shared" si="1"/>
        <v>1</v>
      </c>
      <c r="AX49" s="14">
        <f t="shared" si="30"/>
        <v>30000000</v>
      </c>
      <c r="AY49" s="14">
        <f t="shared" si="38"/>
        <v>0</v>
      </c>
      <c r="AZ49" s="14">
        <f t="shared" si="31"/>
        <v>0</v>
      </c>
      <c r="BA49" s="14">
        <f t="shared" si="31"/>
        <v>30000000</v>
      </c>
      <c r="BB49" s="14">
        <f t="shared" si="31"/>
        <v>0</v>
      </c>
      <c r="BC49" s="14">
        <f t="shared" si="43"/>
        <v>0</v>
      </c>
      <c r="BD49" s="14">
        <f t="shared" si="43"/>
        <v>0</v>
      </c>
      <c r="BE49" s="14">
        <f t="shared" si="43"/>
        <v>0</v>
      </c>
      <c r="BF49" s="14">
        <f t="shared" si="43"/>
        <v>0</v>
      </c>
      <c r="BG49" s="14">
        <f t="shared" si="43"/>
        <v>0</v>
      </c>
      <c r="BH49" s="14">
        <f t="shared" si="46"/>
        <v>0</v>
      </c>
      <c r="BI49" s="14">
        <f t="shared" si="43"/>
        <v>0</v>
      </c>
      <c r="BJ49" s="14">
        <f t="shared" si="43"/>
        <v>0</v>
      </c>
      <c r="BK49" s="14">
        <f t="shared" si="43"/>
        <v>0</v>
      </c>
      <c r="BL49" s="40"/>
      <c r="BM49" s="14">
        <f t="shared" si="43"/>
        <v>0</v>
      </c>
      <c r="BN49" s="14">
        <f t="shared" si="43"/>
        <v>0</v>
      </c>
      <c r="BO49" s="40"/>
      <c r="BP49" s="14">
        <f t="shared" si="42"/>
        <v>0</v>
      </c>
      <c r="BQ49" s="40">
        <f t="shared" si="33"/>
        <v>0</v>
      </c>
      <c r="BR49" s="44">
        <f t="shared" si="7"/>
        <v>0</v>
      </c>
      <c r="BS49" s="14">
        <f t="shared" si="16"/>
        <v>0</v>
      </c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4">
        <f t="shared" si="8"/>
        <v>1</v>
      </c>
      <c r="CN49" s="14">
        <f t="shared" si="39"/>
        <v>30000000</v>
      </c>
      <c r="CO49" s="14">
        <f t="shared" si="34"/>
        <v>0</v>
      </c>
      <c r="CP49" s="14">
        <f t="shared" si="34"/>
        <v>0</v>
      </c>
      <c r="CQ49" s="14">
        <f t="shared" si="34"/>
        <v>30000000</v>
      </c>
      <c r="CR49" s="14">
        <f t="shared" si="34"/>
        <v>0</v>
      </c>
      <c r="CS49" s="14">
        <f t="shared" si="34"/>
        <v>0</v>
      </c>
      <c r="CT49" s="14">
        <f t="shared" si="34"/>
        <v>0</v>
      </c>
      <c r="CU49" s="14">
        <f t="shared" si="34"/>
        <v>0</v>
      </c>
      <c r="CV49" s="14">
        <f>O49-CA49</f>
        <v>0</v>
      </c>
      <c r="CW49" s="14">
        <f>P49-CB49</f>
        <v>0</v>
      </c>
      <c r="CX49" s="14">
        <f>Q49-CC49</f>
        <v>0</v>
      </c>
      <c r="CY49" s="14">
        <f t="shared" si="48"/>
        <v>0</v>
      </c>
      <c r="CZ49" s="14">
        <f t="shared" si="48"/>
        <v>0</v>
      </c>
      <c r="DA49" s="14">
        <f t="shared" si="48"/>
        <v>0</v>
      </c>
      <c r="DB49" s="14">
        <f>U49-CG49</f>
        <v>0</v>
      </c>
      <c r="DC49" s="14">
        <f>V49-CH49</f>
        <v>0</v>
      </c>
      <c r="DD49" s="14">
        <f>W49-CI49</f>
        <v>0</v>
      </c>
      <c r="DE49" s="14">
        <f>X49-CJ49</f>
        <v>0</v>
      </c>
      <c r="DF49" s="14">
        <f t="shared" si="47"/>
        <v>0</v>
      </c>
      <c r="DG49" s="14">
        <f>Z49-CL49</f>
        <v>0</v>
      </c>
      <c r="DJ49" s="226"/>
      <c r="DK49" s="233"/>
      <c r="DL49" s="232"/>
      <c r="DM49" s="233"/>
    </row>
    <row r="50" spans="1:117" ht="54.75" hidden="1" customHeight="1" x14ac:dyDescent="0.25">
      <c r="A50" s="149"/>
      <c r="B50" s="151" t="s">
        <v>148</v>
      </c>
      <c r="C50" s="10" t="s">
        <v>149</v>
      </c>
      <c r="D50" s="11" t="s">
        <v>150</v>
      </c>
      <c r="E50" s="12">
        <v>410</v>
      </c>
      <c r="F50" s="13" t="s">
        <v>80</v>
      </c>
      <c r="G50" s="14">
        <f t="shared" si="20"/>
        <v>90000000</v>
      </c>
      <c r="H50" s="34"/>
      <c r="I50" s="34"/>
      <c r="J50" s="14">
        <f>21264791</f>
        <v>21264791</v>
      </c>
      <c r="K50" s="14"/>
      <c r="L50" s="34"/>
      <c r="M50" s="23"/>
      <c r="N50" s="23"/>
      <c r="O50" s="23"/>
      <c r="P50" s="14"/>
      <c r="Q50" s="14"/>
      <c r="R50" s="14"/>
      <c r="S50" s="14"/>
      <c r="T50" s="14"/>
      <c r="U50" s="14"/>
      <c r="V50" s="14">
        <f>90000000-21264791</f>
        <v>68735209</v>
      </c>
      <c r="W50" s="14"/>
      <c r="X50" s="14"/>
      <c r="Y50" s="14"/>
      <c r="Z50" s="14"/>
      <c r="AB50" s="16">
        <f t="shared" si="0"/>
        <v>0.55555555555555558</v>
      </c>
      <c r="AC50" s="14">
        <f t="shared" si="14"/>
        <v>50000000</v>
      </c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>
        <f>+'[2]ENERO 2016'!$Y$447</f>
        <v>50000000</v>
      </c>
      <c r="AS50" s="14"/>
      <c r="AT50" s="14"/>
      <c r="AU50" s="14"/>
      <c r="AV50" s="14"/>
      <c r="AW50" s="16">
        <f t="shared" si="1"/>
        <v>0.44444444444444442</v>
      </c>
      <c r="AX50" s="14">
        <f t="shared" si="30"/>
        <v>40000000</v>
      </c>
      <c r="AY50" s="14">
        <f t="shared" si="38"/>
        <v>0</v>
      </c>
      <c r="AZ50" s="14">
        <f t="shared" si="31"/>
        <v>0</v>
      </c>
      <c r="BA50" s="14">
        <f t="shared" si="31"/>
        <v>21264791</v>
      </c>
      <c r="BB50" s="14">
        <f t="shared" si="31"/>
        <v>0</v>
      </c>
      <c r="BC50" s="14">
        <f t="shared" si="43"/>
        <v>0</v>
      </c>
      <c r="BD50" s="14">
        <f t="shared" si="43"/>
        <v>0</v>
      </c>
      <c r="BE50" s="14">
        <f t="shared" si="43"/>
        <v>0</v>
      </c>
      <c r="BF50" s="14">
        <f t="shared" si="43"/>
        <v>0</v>
      </c>
      <c r="BG50" s="14">
        <f t="shared" si="43"/>
        <v>0</v>
      </c>
      <c r="BH50" s="14">
        <f t="shared" si="46"/>
        <v>0</v>
      </c>
      <c r="BI50" s="14">
        <f t="shared" si="43"/>
        <v>0</v>
      </c>
      <c r="BJ50" s="14">
        <f t="shared" si="43"/>
        <v>0</v>
      </c>
      <c r="BK50" s="14">
        <f t="shared" si="43"/>
        <v>0</v>
      </c>
      <c r="BL50" s="14">
        <f>+U50-AQ50</f>
        <v>0</v>
      </c>
      <c r="BM50" s="14">
        <f t="shared" si="43"/>
        <v>18735209</v>
      </c>
      <c r="BN50" s="14">
        <f t="shared" si="43"/>
        <v>0</v>
      </c>
      <c r="BO50" s="14"/>
      <c r="BP50" s="14">
        <f t="shared" si="42"/>
        <v>0</v>
      </c>
      <c r="BQ50" s="14">
        <f t="shared" si="33"/>
        <v>0</v>
      </c>
      <c r="BR50" s="16">
        <f t="shared" si="7"/>
        <v>0.51545852222222222</v>
      </c>
      <c r="BS50" s="14">
        <f t="shared" si="16"/>
        <v>46391267</v>
      </c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>
        <f>+'[1]MARZO 2016 ULTIMO'!$H$777</f>
        <v>46391267</v>
      </c>
      <c r="CI50" s="14"/>
      <c r="CJ50" s="14"/>
      <c r="CK50" s="14"/>
      <c r="CL50" s="14"/>
      <c r="CM50" s="16">
        <f t="shared" si="8"/>
        <v>0.48454147777777778</v>
      </c>
      <c r="CN50" s="14">
        <f t="shared" si="39"/>
        <v>43608733</v>
      </c>
      <c r="CO50" s="14">
        <f t="shared" si="34"/>
        <v>0</v>
      </c>
      <c r="CP50" s="14">
        <f t="shared" si="34"/>
        <v>0</v>
      </c>
      <c r="CQ50" s="14">
        <f t="shared" si="34"/>
        <v>21264791</v>
      </c>
      <c r="CR50" s="14">
        <f t="shared" si="34"/>
        <v>0</v>
      </c>
      <c r="CS50" s="14">
        <f t="shared" si="34"/>
        <v>0</v>
      </c>
      <c r="CT50" s="14">
        <f t="shared" si="34"/>
        <v>0</v>
      </c>
      <c r="CU50" s="14">
        <f t="shared" si="34"/>
        <v>0</v>
      </c>
      <c r="CV50" s="14">
        <f>+O50-CA50</f>
        <v>0</v>
      </c>
      <c r="CW50" s="14">
        <f>+P50-CB50</f>
        <v>0</v>
      </c>
      <c r="CX50" s="14">
        <f>+Q50-CC50</f>
        <v>0</v>
      </c>
      <c r="CY50" s="14">
        <f t="shared" si="48"/>
        <v>0</v>
      </c>
      <c r="CZ50" s="14">
        <f t="shared" si="48"/>
        <v>0</v>
      </c>
      <c r="DA50" s="14">
        <f t="shared" si="48"/>
        <v>0</v>
      </c>
      <c r="DB50" s="14">
        <f>+U50-CG50</f>
        <v>0</v>
      </c>
      <c r="DC50" s="14">
        <f>+V50-CH50</f>
        <v>22343942</v>
      </c>
      <c r="DD50" s="14">
        <f>+W50-CI50</f>
        <v>0</v>
      </c>
      <c r="DE50" s="14">
        <f>+X50-CJ50</f>
        <v>0</v>
      </c>
      <c r="DF50" s="14">
        <f t="shared" si="47"/>
        <v>0</v>
      </c>
      <c r="DG50" s="14">
        <f>+Z50-CL50</f>
        <v>0</v>
      </c>
      <c r="DH50" s="32"/>
      <c r="DJ50" s="224"/>
      <c r="DK50" s="229"/>
      <c r="DL50" s="232"/>
      <c r="DM50" s="229"/>
    </row>
    <row r="51" spans="1:117" ht="30.75" hidden="1" customHeight="1" x14ac:dyDescent="0.25">
      <c r="A51" s="149"/>
      <c r="B51" s="153"/>
      <c r="C51" s="10" t="s">
        <v>151</v>
      </c>
      <c r="D51" s="11" t="s">
        <v>101</v>
      </c>
      <c r="E51" s="12">
        <v>410</v>
      </c>
      <c r="F51" s="13" t="s">
        <v>66</v>
      </c>
      <c r="G51" s="14">
        <f t="shared" si="20"/>
        <v>3000000</v>
      </c>
      <c r="H51" s="34"/>
      <c r="I51" s="34"/>
      <c r="J51" s="14"/>
      <c r="K51" s="14"/>
      <c r="L51" s="34"/>
      <c r="M51" s="23"/>
      <c r="N51" s="23"/>
      <c r="O51" s="23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>
        <v>3000000</v>
      </c>
      <c r="AB51" s="16">
        <f t="shared" si="0"/>
        <v>0.11986666666666666</v>
      </c>
      <c r="AC51" s="14">
        <f t="shared" si="14"/>
        <v>359600</v>
      </c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>
        <v>359600</v>
      </c>
      <c r="AW51" s="16">
        <f t="shared" si="1"/>
        <v>0.88013333333333332</v>
      </c>
      <c r="AX51" s="14">
        <f t="shared" si="30"/>
        <v>2640400</v>
      </c>
      <c r="AY51" s="14">
        <f t="shared" si="38"/>
        <v>0</v>
      </c>
      <c r="AZ51" s="14">
        <f t="shared" si="31"/>
        <v>0</v>
      </c>
      <c r="BA51" s="14">
        <f t="shared" si="31"/>
        <v>0</v>
      </c>
      <c r="BB51" s="14">
        <f t="shared" si="31"/>
        <v>0</v>
      </c>
      <c r="BC51" s="14">
        <f t="shared" si="43"/>
        <v>0</v>
      </c>
      <c r="BD51" s="14">
        <f t="shared" si="43"/>
        <v>0</v>
      </c>
      <c r="BE51" s="14">
        <f t="shared" si="43"/>
        <v>0</v>
      </c>
      <c r="BF51" s="14">
        <f t="shared" si="43"/>
        <v>0</v>
      </c>
      <c r="BG51" s="14">
        <f t="shared" si="43"/>
        <v>0</v>
      </c>
      <c r="BH51" s="14">
        <f>+Q51-AN51</f>
        <v>0</v>
      </c>
      <c r="BI51" s="14">
        <f t="shared" si="43"/>
        <v>0</v>
      </c>
      <c r="BJ51" s="14">
        <f t="shared" si="43"/>
        <v>0</v>
      </c>
      <c r="BK51" s="14">
        <f t="shared" si="43"/>
        <v>0</v>
      </c>
      <c r="BL51" s="14"/>
      <c r="BM51" s="14">
        <f t="shared" si="43"/>
        <v>0</v>
      </c>
      <c r="BN51" s="14">
        <f t="shared" si="43"/>
        <v>0</v>
      </c>
      <c r="BO51" s="14"/>
      <c r="BP51" s="14">
        <f t="shared" si="42"/>
        <v>0</v>
      </c>
      <c r="BQ51" s="14">
        <f t="shared" si="33"/>
        <v>2640400</v>
      </c>
      <c r="BR51" s="16">
        <f t="shared" si="7"/>
        <v>0.11986666666666666</v>
      </c>
      <c r="BS51" s="14">
        <f t="shared" si="16"/>
        <v>359600</v>
      </c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>
        <f>+'[3]FEBRERO 2016'!$H$603</f>
        <v>359600</v>
      </c>
      <c r="CM51" s="16">
        <f t="shared" si="8"/>
        <v>0.88013333333333332</v>
      </c>
      <c r="CN51" s="14">
        <f t="shared" si="39"/>
        <v>2640400</v>
      </c>
      <c r="CO51" s="14">
        <f t="shared" si="34"/>
        <v>0</v>
      </c>
      <c r="CP51" s="14">
        <f t="shared" si="34"/>
        <v>0</v>
      </c>
      <c r="CQ51" s="14">
        <f t="shared" si="34"/>
        <v>0</v>
      </c>
      <c r="CR51" s="14">
        <f t="shared" si="34"/>
        <v>0</v>
      </c>
      <c r="CS51" s="14">
        <f t="shared" si="34"/>
        <v>0</v>
      </c>
      <c r="CT51" s="14">
        <f t="shared" si="34"/>
        <v>0</v>
      </c>
      <c r="CU51" s="14">
        <f t="shared" si="34"/>
        <v>0</v>
      </c>
      <c r="CV51" s="14">
        <f>O51-CA51</f>
        <v>0</v>
      </c>
      <c r="CW51" s="14">
        <f>P51-CB51</f>
        <v>0</v>
      </c>
      <c r="CX51" s="14">
        <f>Q51-CC51</f>
        <v>0</v>
      </c>
      <c r="CY51" s="14">
        <f t="shared" si="48"/>
        <v>0</v>
      </c>
      <c r="CZ51" s="14">
        <f t="shared" si="48"/>
        <v>0</v>
      </c>
      <c r="DA51" s="14">
        <f t="shared" si="48"/>
        <v>0</v>
      </c>
      <c r="DB51" s="14">
        <f>U51-CG51</f>
        <v>0</v>
      </c>
      <c r="DC51" s="14">
        <f>V51-CH51</f>
        <v>0</v>
      </c>
      <c r="DD51" s="14">
        <f>W51-CI51</f>
        <v>0</v>
      </c>
      <c r="DE51" s="14">
        <f>X51-CJ51</f>
        <v>0</v>
      </c>
      <c r="DF51" s="14">
        <f t="shared" si="47"/>
        <v>0</v>
      </c>
      <c r="DG51" s="14">
        <f>Z51-CL51</f>
        <v>2640400</v>
      </c>
      <c r="DH51" s="32"/>
      <c r="DJ51" s="224"/>
      <c r="DK51" s="229"/>
      <c r="DL51" s="232"/>
      <c r="DM51" s="229"/>
    </row>
    <row r="52" spans="1:117" ht="53.25" hidden="1" customHeight="1" x14ac:dyDescent="0.25">
      <c r="A52" s="149"/>
      <c r="B52" s="151" t="s">
        <v>152</v>
      </c>
      <c r="C52" s="10" t="s">
        <v>153</v>
      </c>
      <c r="D52" s="11" t="s">
        <v>154</v>
      </c>
      <c r="E52" s="12">
        <v>410</v>
      </c>
      <c r="F52" s="13" t="s">
        <v>155</v>
      </c>
      <c r="G52" s="14">
        <f t="shared" si="20"/>
        <v>41000000</v>
      </c>
      <c r="H52" s="14"/>
      <c r="I52" s="23"/>
      <c r="J52" s="14">
        <v>30000000</v>
      </c>
      <c r="K52" s="14"/>
      <c r="L52" s="23"/>
      <c r="M52" s="23"/>
      <c r="N52" s="23"/>
      <c r="O52" s="23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45">
        <f>22000000+5000000-16000000</f>
        <v>11000000</v>
      </c>
      <c r="AB52" s="16">
        <f t="shared" si="0"/>
        <v>0.82926829268292679</v>
      </c>
      <c r="AC52" s="14">
        <f t="shared" si="14"/>
        <v>34000000</v>
      </c>
      <c r="AD52" s="14"/>
      <c r="AE52" s="14"/>
      <c r="AF52" s="14">
        <v>30000000</v>
      </c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>
        <v>4000000</v>
      </c>
      <c r="AW52" s="16">
        <f t="shared" si="1"/>
        <v>0.17073170731707321</v>
      </c>
      <c r="AX52" s="14">
        <f t="shared" si="30"/>
        <v>7000000</v>
      </c>
      <c r="AY52" s="14">
        <f t="shared" si="38"/>
        <v>0</v>
      </c>
      <c r="AZ52" s="14">
        <f t="shared" si="31"/>
        <v>0</v>
      </c>
      <c r="BA52" s="14">
        <f t="shared" si="31"/>
        <v>0</v>
      </c>
      <c r="BB52" s="14">
        <f t="shared" si="31"/>
        <v>0</v>
      </c>
      <c r="BC52" s="14">
        <f t="shared" si="43"/>
        <v>0</v>
      </c>
      <c r="BD52" s="14">
        <f t="shared" si="43"/>
        <v>0</v>
      </c>
      <c r="BE52" s="14">
        <f t="shared" si="43"/>
        <v>0</v>
      </c>
      <c r="BF52" s="14">
        <f t="shared" si="43"/>
        <v>0</v>
      </c>
      <c r="BG52" s="14">
        <f t="shared" si="43"/>
        <v>0</v>
      </c>
      <c r="BH52" s="14">
        <f t="shared" si="46"/>
        <v>0</v>
      </c>
      <c r="BI52" s="14">
        <f t="shared" si="43"/>
        <v>0</v>
      </c>
      <c r="BJ52" s="14">
        <f t="shared" si="43"/>
        <v>0</v>
      </c>
      <c r="BK52" s="14">
        <f t="shared" si="43"/>
        <v>0</v>
      </c>
      <c r="BL52" s="14">
        <f t="shared" si="43"/>
        <v>0</v>
      </c>
      <c r="BM52" s="14">
        <f t="shared" si="43"/>
        <v>0</v>
      </c>
      <c r="BN52" s="14">
        <f t="shared" si="43"/>
        <v>0</v>
      </c>
      <c r="BO52" s="14"/>
      <c r="BP52" s="14">
        <f t="shared" ref="BP52:BP57" si="49">Y52-AU52</f>
        <v>0</v>
      </c>
      <c r="BQ52" s="14">
        <f t="shared" si="33"/>
        <v>7000000</v>
      </c>
      <c r="BR52" s="16">
        <f t="shared" si="7"/>
        <v>6.9079804878048781E-2</v>
      </c>
      <c r="BS52" s="14">
        <f t="shared" si="16"/>
        <v>2832272</v>
      </c>
      <c r="BT52" s="14"/>
      <c r="BU52" s="14"/>
      <c r="BV52" s="14"/>
      <c r="BW52" s="14"/>
      <c r="BX52" s="14">
        <v>832272</v>
      </c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>
        <v>2000000</v>
      </c>
      <c r="CM52" s="16">
        <f t="shared" si="8"/>
        <v>0.93092019512195123</v>
      </c>
      <c r="CN52" s="14">
        <f t="shared" si="39"/>
        <v>38167728</v>
      </c>
      <c r="CO52" s="14">
        <f t="shared" si="34"/>
        <v>0</v>
      </c>
      <c r="CP52" s="14">
        <f t="shared" si="34"/>
        <v>0</v>
      </c>
      <c r="CQ52" s="14">
        <f t="shared" si="34"/>
        <v>30000000</v>
      </c>
      <c r="CR52" s="14">
        <f t="shared" si="34"/>
        <v>0</v>
      </c>
      <c r="CS52" s="14">
        <f t="shared" si="34"/>
        <v>-832272</v>
      </c>
      <c r="CT52" s="14">
        <f t="shared" si="34"/>
        <v>0</v>
      </c>
      <c r="CU52" s="14">
        <f t="shared" si="34"/>
        <v>0</v>
      </c>
      <c r="CV52" s="14">
        <f t="shared" ref="CV52:CW57" si="50">+O52-CA52</f>
        <v>0</v>
      </c>
      <c r="CW52" s="14">
        <f t="shared" si="50"/>
        <v>0</v>
      </c>
      <c r="CX52" s="14">
        <f t="shared" ref="CX52:CX57" si="51">Q52-CC52</f>
        <v>0</v>
      </c>
      <c r="CY52" s="14">
        <f t="shared" si="48"/>
        <v>0</v>
      </c>
      <c r="CZ52" s="14">
        <f t="shared" si="48"/>
        <v>0</v>
      </c>
      <c r="DA52" s="14">
        <f t="shared" si="48"/>
        <v>0</v>
      </c>
      <c r="DB52" s="14">
        <f t="shared" ref="DB52:DE57" si="52">+U52-CG52</f>
        <v>0</v>
      </c>
      <c r="DC52" s="14">
        <f t="shared" si="52"/>
        <v>0</v>
      </c>
      <c r="DD52" s="14">
        <f t="shared" si="52"/>
        <v>0</v>
      </c>
      <c r="DE52" s="14">
        <f t="shared" si="52"/>
        <v>0</v>
      </c>
      <c r="DF52" s="14">
        <f t="shared" si="47"/>
        <v>0</v>
      </c>
      <c r="DG52" s="14">
        <f t="shared" ref="DG52:DG57" si="53">+Z52-CL52</f>
        <v>9000000</v>
      </c>
      <c r="DJ52" s="224"/>
      <c r="DK52" s="229"/>
      <c r="DL52" s="232"/>
      <c r="DM52" s="229"/>
    </row>
    <row r="53" spans="1:117" ht="50.25" hidden="1" customHeight="1" x14ac:dyDescent="0.25">
      <c r="A53" s="149"/>
      <c r="B53" s="152"/>
      <c r="C53" s="10" t="s">
        <v>156</v>
      </c>
      <c r="D53" s="11" t="s">
        <v>157</v>
      </c>
      <c r="E53" s="12">
        <v>410</v>
      </c>
      <c r="F53" s="13" t="s">
        <v>80</v>
      </c>
      <c r="G53" s="14">
        <f t="shared" si="20"/>
        <v>10000000</v>
      </c>
      <c r="H53" s="14"/>
      <c r="I53" s="23"/>
      <c r="J53" s="14"/>
      <c r="K53" s="14"/>
      <c r="L53" s="23"/>
      <c r="M53" s="23"/>
      <c r="N53" s="23"/>
      <c r="O53" s="23"/>
      <c r="P53" s="14"/>
      <c r="Q53" s="14"/>
      <c r="R53" s="14"/>
      <c r="S53" s="14"/>
      <c r="T53" s="14"/>
      <c r="U53" s="14"/>
      <c r="V53" s="14">
        <v>10000000</v>
      </c>
      <c r="W53" s="14"/>
      <c r="X53" s="14"/>
      <c r="Y53" s="14"/>
      <c r="Z53" s="14"/>
      <c r="AB53" s="16">
        <f t="shared" si="0"/>
        <v>1</v>
      </c>
      <c r="AC53" s="14">
        <f t="shared" si="14"/>
        <v>10000000</v>
      </c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>
        <v>10000000</v>
      </c>
      <c r="AS53" s="14"/>
      <c r="AT53" s="14"/>
      <c r="AU53" s="14"/>
      <c r="AV53" s="14"/>
      <c r="AW53" s="16">
        <f t="shared" si="1"/>
        <v>0</v>
      </c>
      <c r="AX53" s="14">
        <f t="shared" si="30"/>
        <v>0</v>
      </c>
      <c r="AY53" s="14">
        <f t="shared" si="38"/>
        <v>0</v>
      </c>
      <c r="AZ53" s="14">
        <f t="shared" si="31"/>
        <v>0</v>
      </c>
      <c r="BA53" s="14">
        <f t="shared" si="31"/>
        <v>0</v>
      </c>
      <c r="BB53" s="14">
        <f t="shared" si="31"/>
        <v>0</v>
      </c>
      <c r="BC53" s="14">
        <f t="shared" ref="BC53:BG57" si="54">+L53-AH53</f>
        <v>0</v>
      </c>
      <c r="BD53" s="14">
        <f t="shared" si="54"/>
        <v>0</v>
      </c>
      <c r="BE53" s="14">
        <f t="shared" si="54"/>
        <v>0</v>
      </c>
      <c r="BF53" s="14">
        <f t="shared" si="54"/>
        <v>0</v>
      </c>
      <c r="BG53" s="14">
        <f t="shared" si="54"/>
        <v>0</v>
      </c>
      <c r="BH53" s="14">
        <f t="shared" si="46"/>
        <v>0</v>
      </c>
      <c r="BI53" s="14">
        <f t="shared" ref="BI53:BN57" si="55">+R53-AN53</f>
        <v>0</v>
      </c>
      <c r="BJ53" s="14">
        <f t="shared" si="55"/>
        <v>0</v>
      </c>
      <c r="BK53" s="14">
        <f t="shared" si="55"/>
        <v>0</v>
      </c>
      <c r="BL53" s="14">
        <f t="shared" si="55"/>
        <v>0</v>
      </c>
      <c r="BM53" s="14">
        <f t="shared" si="55"/>
        <v>0</v>
      </c>
      <c r="BN53" s="14">
        <f t="shared" si="55"/>
        <v>0</v>
      </c>
      <c r="BO53" s="14"/>
      <c r="BP53" s="14">
        <f t="shared" si="49"/>
        <v>0</v>
      </c>
      <c r="BQ53" s="14">
        <f t="shared" si="33"/>
        <v>0</v>
      </c>
      <c r="BR53" s="16">
        <f t="shared" si="7"/>
        <v>0.9553836</v>
      </c>
      <c r="BS53" s="14">
        <f t="shared" si="16"/>
        <v>9553836</v>
      </c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>
        <f>+'[3]FEBRERO 2016'!$H$621</f>
        <v>9553836</v>
      </c>
      <c r="CI53" s="14"/>
      <c r="CJ53" s="14"/>
      <c r="CK53" s="14"/>
      <c r="CL53" s="14"/>
      <c r="CM53" s="16">
        <f t="shared" si="8"/>
        <v>4.4616400000000001E-2</v>
      </c>
      <c r="CN53" s="14">
        <f t="shared" si="39"/>
        <v>446164</v>
      </c>
      <c r="CO53" s="14">
        <f t="shared" si="34"/>
        <v>0</v>
      </c>
      <c r="CP53" s="14">
        <f t="shared" si="34"/>
        <v>0</v>
      </c>
      <c r="CQ53" s="14">
        <f t="shared" si="34"/>
        <v>0</v>
      </c>
      <c r="CR53" s="14">
        <f t="shared" si="34"/>
        <v>0</v>
      </c>
      <c r="CS53" s="14">
        <f t="shared" si="34"/>
        <v>0</v>
      </c>
      <c r="CT53" s="14">
        <f t="shared" si="34"/>
        <v>0</v>
      </c>
      <c r="CU53" s="14">
        <f t="shared" si="34"/>
        <v>0</v>
      </c>
      <c r="CV53" s="14">
        <f t="shared" si="50"/>
        <v>0</v>
      </c>
      <c r="CW53" s="14">
        <f t="shared" si="50"/>
        <v>0</v>
      </c>
      <c r="CX53" s="14">
        <f t="shared" si="51"/>
        <v>0</v>
      </c>
      <c r="CY53" s="14">
        <f t="shared" si="48"/>
        <v>0</v>
      </c>
      <c r="CZ53" s="14">
        <f t="shared" si="48"/>
        <v>0</v>
      </c>
      <c r="DA53" s="14">
        <f t="shared" si="48"/>
        <v>0</v>
      </c>
      <c r="DB53" s="14">
        <f t="shared" si="52"/>
        <v>0</v>
      </c>
      <c r="DC53" s="14">
        <f t="shared" si="52"/>
        <v>446164</v>
      </c>
      <c r="DD53" s="14">
        <f t="shared" si="52"/>
        <v>0</v>
      </c>
      <c r="DE53" s="14">
        <f t="shared" si="52"/>
        <v>0</v>
      </c>
      <c r="DF53" s="14">
        <f t="shared" si="47"/>
        <v>0</v>
      </c>
      <c r="DG53" s="14">
        <f t="shared" si="53"/>
        <v>0</v>
      </c>
      <c r="DJ53" s="224"/>
      <c r="DK53" s="229"/>
      <c r="DL53" s="232"/>
      <c r="DM53" s="229"/>
    </row>
    <row r="54" spans="1:117" ht="49.5" hidden="1" customHeight="1" x14ac:dyDescent="0.25">
      <c r="A54" s="149"/>
      <c r="B54" s="152"/>
      <c r="C54" s="10" t="s">
        <v>158</v>
      </c>
      <c r="D54" s="11" t="s">
        <v>159</v>
      </c>
      <c r="E54" s="12">
        <v>410</v>
      </c>
      <c r="F54" s="13" t="s">
        <v>80</v>
      </c>
      <c r="G54" s="14">
        <f t="shared" si="20"/>
        <v>30000000</v>
      </c>
      <c r="H54" s="14"/>
      <c r="I54" s="23"/>
      <c r="J54" s="14">
        <f>11831904</f>
        <v>11831904</v>
      </c>
      <c r="K54" s="14"/>
      <c r="L54" s="23"/>
      <c r="M54" s="23"/>
      <c r="N54" s="23"/>
      <c r="O54" s="23"/>
      <c r="P54" s="14"/>
      <c r="Q54" s="14"/>
      <c r="R54" s="14"/>
      <c r="S54" s="14"/>
      <c r="T54" s="14"/>
      <c r="U54" s="14"/>
      <c r="V54" s="14">
        <v>18168096</v>
      </c>
      <c r="W54" s="14"/>
      <c r="X54" s="14"/>
      <c r="Y54" s="14"/>
      <c r="Z54" s="14"/>
      <c r="AB54" s="16">
        <f t="shared" si="0"/>
        <v>1</v>
      </c>
      <c r="AC54" s="14">
        <f t="shared" si="14"/>
        <v>30000000</v>
      </c>
      <c r="AD54" s="14"/>
      <c r="AE54" s="14"/>
      <c r="AF54" s="14">
        <f>+'[1]MARZO 2016 ULTIMO'!$M$817</f>
        <v>11831904</v>
      </c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>
        <v>18168096</v>
      </c>
      <c r="AS54" s="14"/>
      <c r="AT54" s="14"/>
      <c r="AU54" s="14"/>
      <c r="AV54" s="14"/>
      <c r="AW54" s="16">
        <f t="shared" si="1"/>
        <v>0</v>
      </c>
      <c r="AX54" s="14">
        <f t="shared" si="30"/>
        <v>0</v>
      </c>
      <c r="AY54" s="14">
        <f t="shared" si="38"/>
        <v>0</v>
      </c>
      <c r="AZ54" s="14">
        <f t="shared" si="31"/>
        <v>0</v>
      </c>
      <c r="BA54" s="14">
        <f t="shared" si="31"/>
        <v>0</v>
      </c>
      <c r="BB54" s="14">
        <f t="shared" si="31"/>
        <v>0</v>
      </c>
      <c r="BC54" s="14">
        <f t="shared" si="54"/>
        <v>0</v>
      </c>
      <c r="BD54" s="14">
        <f t="shared" si="54"/>
        <v>0</v>
      </c>
      <c r="BE54" s="14">
        <f t="shared" si="54"/>
        <v>0</v>
      </c>
      <c r="BF54" s="14">
        <f t="shared" si="54"/>
        <v>0</v>
      </c>
      <c r="BG54" s="14">
        <f t="shared" si="54"/>
        <v>0</v>
      </c>
      <c r="BH54" s="14">
        <f t="shared" si="46"/>
        <v>0</v>
      </c>
      <c r="BI54" s="14">
        <f t="shared" si="55"/>
        <v>0</v>
      </c>
      <c r="BJ54" s="14">
        <f t="shared" si="55"/>
        <v>0</v>
      </c>
      <c r="BK54" s="14">
        <f t="shared" si="55"/>
        <v>0</v>
      </c>
      <c r="BL54" s="14">
        <f t="shared" si="55"/>
        <v>0</v>
      </c>
      <c r="BM54" s="14">
        <f t="shared" si="55"/>
        <v>0</v>
      </c>
      <c r="BN54" s="14">
        <f t="shared" si="55"/>
        <v>0</v>
      </c>
      <c r="BO54" s="14"/>
      <c r="BP54" s="14">
        <f t="shared" si="49"/>
        <v>0</v>
      </c>
      <c r="BQ54" s="14">
        <f t="shared" si="33"/>
        <v>0</v>
      </c>
      <c r="BR54" s="16">
        <f t="shared" si="7"/>
        <v>0.60560320000000001</v>
      </c>
      <c r="BS54" s="14">
        <f t="shared" si="16"/>
        <v>18168096</v>
      </c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>
        <f>+'[3]FEBRERO 2016'!$H$635</f>
        <v>18168096</v>
      </c>
      <c r="CI54" s="14"/>
      <c r="CJ54" s="14"/>
      <c r="CK54" s="14"/>
      <c r="CL54" s="14"/>
      <c r="CM54" s="16">
        <f t="shared" si="8"/>
        <v>0.39439679999999999</v>
      </c>
      <c r="CN54" s="14">
        <f t="shared" si="39"/>
        <v>11831904</v>
      </c>
      <c r="CO54" s="14">
        <f t="shared" si="34"/>
        <v>0</v>
      </c>
      <c r="CP54" s="14">
        <f t="shared" si="34"/>
        <v>0</v>
      </c>
      <c r="CQ54" s="14">
        <f t="shared" si="34"/>
        <v>11831904</v>
      </c>
      <c r="CR54" s="14">
        <f t="shared" si="34"/>
        <v>0</v>
      </c>
      <c r="CS54" s="14">
        <f t="shared" si="34"/>
        <v>0</v>
      </c>
      <c r="CT54" s="14">
        <f t="shared" si="34"/>
        <v>0</v>
      </c>
      <c r="CU54" s="14">
        <f t="shared" si="34"/>
        <v>0</v>
      </c>
      <c r="CV54" s="14">
        <f t="shared" si="50"/>
        <v>0</v>
      </c>
      <c r="CW54" s="14">
        <f t="shared" si="50"/>
        <v>0</v>
      </c>
      <c r="CX54" s="14">
        <f t="shared" si="51"/>
        <v>0</v>
      </c>
      <c r="CY54" s="14">
        <f t="shared" si="48"/>
        <v>0</v>
      </c>
      <c r="CZ54" s="14">
        <f t="shared" si="48"/>
        <v>0</v>
      </c>
      <c r="DA54" s="14">
        <f t="shared" si="48"/>
        <v>0</v>
      </c>
      <c r="DB54" s="14">
        <f t="shared" si="52"/>
        <v>0</v>
      </c>
      <c r="DC54" s="14">
        <f t="shared" si="52"/>
        <v>0</v>
      </c>
      <c r="DD54" s="14">
        <f t="shared" si="52"/>
        <v>0</v>
      </c>
      <c r="DE54" s="14">
        <f t="shared" si="52"/>
        <v>0</v>
      </c>
      <c r="DF54" s="14">
        <f t="shared" si="47"/>
        <v>0</v>
      </c>
      <c r="DG54" s="14">
        <f t="shared" si="53"/>
        <v>0</v>
      </c>
      <c r="DJ54" s="224"/>
      <c r="DK54" s="229"/>
      <c r="DL54" s="232"/>
      <c r="DM54" s="229"/>
    </row>
    <row r="55" spans="1:117" ht="33.75" hidden="1" customHeight="1" x14ac:dyDescent="0.25">
      <c r="A55" s="149"/>
      <c r="B55" s="152"/>
      <c r="C55" s="10" t="s">
        <v>160</v>
      </c>
      <c r="D55" s="11" t="s">
        <v>161</v>
      </c>
      <c r="E55" s="12">
        <v>410</v>
      </c>
      <c r="F55" s="13" t="s">
        <v>80</v>
      </c>
      <c r="G55" s="14">
        <f>SUM(H55:Z55)</f>
        <v>10000000</v>
      </c>
      <c r="H55" s="14"/>
      <c r="I55" s="23"/>
      <c r="J55" s="23"/>
      <c r="K55" s="23"/>
      <c r="L55" s="23"/>
      <c r="M55" s="23"/>
      <c r="N55" s="23"/>
      <c r="O55" s="23"/>
      <c r="P55" s="14"/>
      <c r="Q55" s="14"/>
      <c r="R55" s="14"/>
      <c r="S55" s="14"/>
      <c r="T55" s="14"/>
      <c r="U55" s="14"/>
      <c r="V55" s="14">
        <v>10000000</v>
      </c>
      <c r="W55" s="14"/>
      <c r="X55" s="14"/>
      <c r="Y55" s="14"/>
      <c r="Z55" s="14"/>
      <c r="AB55" s="16">
        <f t="shared" si="0"/>
        <v>1</v>
      </c>
      <c r="AC55" s="14">
        <f t="shared" si="14"/>
        <v>10000000</v>
      </c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>
        <f>+'[2]ENERO 2016'!$Y$478</f>
        <v>10000000</v>
      </c>
      <c r="AS55" s="14"/>
      <c r="AT55" s="14"/>
      <c r="AU55" s="14"/>
      <c r="AV55" s="14"/>
      <c r="AW55" s="16">
        <f t="shared" si="1"/>
        <v>0</v>
      </c>
      <c r="AX55" s="14">
        <f t="shared" si="30"/>
        <v>0</v>
      </c>
      <c r="AY55" s="14">
        <f t="shared" si="38"/>
        <v>0</v>
      </c>
      <c r="AZ55" s="14">
        <f t="shared" si="31"/>
        <v>0</v>
      </c>
      <c r="BA55" s="14">
        <f t="shared" si="31"/>
        <v>0</v>
      </c>
      <c r="BB55" s="14">
        <f t="shared" si="31"/>
        <v>0</v>
      </c>
      <c r="BC55" s="14">
        <f t="shared" si="54"/>
        <v>0</v>
      </c>
      <c r="BD55" s="14">
        <f t="shared" si="54"/>
        <v>0</v>
      </c>
      <c r="BE55" s="14">
        <f t="shared" si="54"/>
        <v>0</v>
      </c>
      <c r="BF55" s="14">
        <f t="shared" si="54"/>
        <v>0</v>
      </c>
      <c r="BG55" s="14">
        <f t="shared" si="54"/>
        <v>0</v>
      </c>
      <c r="BH55" s="14">
        <f t="shared" si="46"/>
        <v>0</v>
      </c>
      <c r="BI55" s="14">
        <f t="shared" si="55"/>
        <v>0</v>
      </c>
      <c r="BJ55" s="14">
        <f t="shared" si="55"/>
        <v>0</v>
      </c>
      <c r="BK55" s="14">
        <f t="shared" si="55"/>
        <v>0</v>
      </c>
      <c r="BL55" s="14">
        <f t="shared" si="55"/>
        <v>0</v>
      </c>
      <c r="BM55" s="14">
        <f t="shared" si="55"/>
        <v>0</v>
      </c>
      <c r="BN55" s="14">
        <f t="shared" si="55"/>
        <v>0</v>
      </c>
      <c r="BO55" s="14"/>
      <c r="BP55" s="14">
        <f t="shared" si="49"/>
        <v>0</v>
      </c>
      <c r="BQ55" s="14">
        <f t="shared" si="33"/>
        <v>0</v>
      </c>
      <c r="BR55" s="16">
        <f t="shared" si="7"/>
        <v>1</v>
      </c>
      <c r="BS55" s="14">
        <f t="shared" si="16"/>
        <v>10000000</v>
      </c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>
        <v>10000000</v>
      </c>
      <c r="CI55" s="14"/>
      <c r="CJ55" s="14"/>
      <c r="CK55" s="14"/>
      <c r="CL55" s="14"/>
      <c r="CM55" s="16">
        <f t="shared" si="8"/>
        <v>0</v>
      </c>
      <c r="CN55" s="14">
        <f t="shared" si="39"/>
        <v>0</v>
      </c>
      <c r="CO55" s="14">
        <f t="shared" si="34"/>
        <v>0</v>
      </c>
      <c r="CP55" s="14">
        <f t="shared" si="34"/>
        <v>0</v>
      </c>
      <c r="CQ55" s="14">
        <f t="shared" si="34"/>
        <v>0</v>
      </c>
      <c r="CR55" s="14">
        <f t="shared" si="34"/>
        <v>0</v>
      </c>
      <c r="CS55" s="14">
        <f t="shared" si="34"/>
        <v>0</v>
      </c>
      <c r="CT55" s="14">
        <f t="shared" si="34"/>
        <v>0</v>
      </c>
      <c r="CU55" s="14">
        <f t="shared" si="34"/>
        <v>0</v>
      </c>
      <c r="CV55" s="14">
        <f t="shared" si="50"/>
        <v>0</v>
      </c>
      <c r="CW55" s="14">
        <f t="shared" si="50"/>
        <v>0</v>
      </c>
      <c r="CX55" s="14">
        <f t="shared" si="51"/>
        <v>0</v>
      </c>
      <c r="CY55" s="14">
        <f t="shared" si="48"/>
        <v>0</v>
      </c>
      <c r="CZ55" s="14">
        <f t="shared" si="48"/>
        <v>0</v>
      </c>
      <c r="DA55" s="14">
        <f t="shared" si="48"/>
        <v>0</v>
      </c>
      <c r="DB55" s="14">
        <f t="shared" si="52"/>
        <v>0</v>
      </c>
      <c r="DC55" s="14">
        <f t="shared" si="52"/>
        <v>0</v>
      </c>
      <c r="DD55" s="14">
        <f t="shared" si="52"/>
        <v>0</v>
      </c>
      <c r="DE55" s="14">
        <f t="shared" si="52"/>
        <v>0</v>
      </c>
      <c r="DF55" s="14">
        <f t="shared" si="47"/>
        <v>0</v>
      </c>
      <c r="DG55" s="14">
        <f t="shared" si="53"/>
        <v>0</v>
      </c>
      <c r="DJ55" s="224"/>
      <c r="DK55" s="229"/>
      <c r="DL55" s="232"/>
      <c r="DM55" s="229"/>
    </row>
    <row r="56" spans="1:117" ht="39.75" hidden="1" customHeight="1" x14ac:dyDescent="0.25">
      <c r="A56" s="149"/>
      <c r="B56" s="152"/>
      <c r="C56" s="10" t="s">
        <v>162</v>
      </c>
      <c r="D56" s="11" t="s">
        <v>163</v>
      </c>
      <c r="E56" s="12">
        <v>410</v>
      </c>
      <c r="F56" s="13" t="s">
        <v>80</v>
      </c>
      <c r="G56" s="14">
        <f t="shared" ref="G56" si="56">SUM(H56:Z56)</f>
        <v>94368590</v>
      </c>
      <c r="H56" s="14"/>
      <c r="I56" s="23"/>
      <c r="J56" s="23"/>
      <c r="K56" s="23"/>
      <c r="L56" s="23"/>
      <c r="M56" s="23">
        <f>74368590</f>
        <v>74368590</v>
      </c>
      <c r="N56" s="23"/>
      <c r="O56" s="23"/>
      <c r="P56" s="14"/>
      <c r="Q56" s="14"/>
      <c r="R56" s="14"/>
      <c r="S56" s="14"/>
      <c r="T56" s="14"/>
      <c r="U56" s="14"/>
      <c r="V56" s="14">
        <v>20000000</v>
      </c>
      <c r="W56" s="14"/>
      <c r="X56" s="14"/>
      <c r="Y56" s="14"/>
      <c r="Z56" s="14"/>
      <c r="AB56" s="16">
        <f t="shared" si="0"/>
        <v>0.16624339729988549</v>
      </c>
      <c r="AC56" s="14">
        <f t="shared" si="14"/>
        <v>15688155</v>
      </c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>
        <f>+'[3]FEBRERO 2016'!$Y$647</f>
        <v>15688155</v>
      </c>
      <c r="AS56" s="14"/>
      <c r="AT56" s="14"/>
      <c r="AU56" s="14"/>
      <c r="AV56" s="14"/>
      <c r="AW56" s="16">
        <f t="shared" si="1"/>
        <v>0.83375660270011454</v>
      </c>
      <c r="AX56" s="14">
        <f t="shared" si="30"/>
        <v>78680435</v>
      </c>
      <c r="AY56" s="14">
        <f t="shared" si="38"/>
        <v>0</v>
      </c>
      <c r="AZ56" s="14">
        <f t="shared" ref="AZ56:AZ57" si="57">I56-AE56</f>
        <v>0</v>
      </c>
      <c r="BA56" s="14">
        <f>J56-AF56</f>
        <v>0</v>
      </c>
      <c r="BB56" s="14">
        <f>K56-AG56</f>
        <v>0</v>
      </c>
      <c r="BC56" s="14">
        <f t="shared" si="54"/>
        <v>0</v>
      </c>
      <c r="BD56" s="14">
        <f t="shared" si="54"/>
        <v>74368590</v>
      </c>
      <c r="BE56" s="14">
        <f t="shared" si="54"/>
        <v>0</v>
      </c>
      <c r="BF56" s="14">
        <f t="shared" si="54"/>
        <v>0</v>
      </c>
      <c r="BG56" s="14">
        <f t="shared" si="54"/>
        <v>0</v>
      </c>
      <c r="BH56" s="14">
        <f t="shared" si="46"/>
        <v>0</v>
      </c>
      <c r="BI56" s="14">
        <f t="shared" si="55"/>
        <v>0</v>
      </c>
      <c r="BJ56" s="14">
        <f t="shared" si="55"/>
        <v>0</v>
      </c>
      <c r="BK56" s="14">
        <f t="shared" si="55"/>
        <v>0</v>
      </c>
      <c r="BL56" s="14">
        <f t="shared" si="55"/>
        <v>0</v>
      </c>
      <c r="BM56" s="14">
        <f t="shared" si="55"/>
        <v>4311845</v>
      </c>
      <c r="BN56" s="14">
        <f t="shared" si="55"/>
        <v>0</v>
      </c>
      <c r="BO56" s="14"/>
      <c r="BP56" s="14">
        <f t="shared" si="49"/>
        <v>0</v>
      </c>
      <c r="BQ56" s="14">
        <f t="shared" si="33"/>
        <v>0</v>
      </c>
      <c r="BR56" s="16">
        <f t="shared" si="7"/>
        <v>0.13024835912033866</v>
      </c>
      <c r="BS56" s="14">
        <f t="shared" ref="BS56" si="58">SUM(BT56:CL56)</f>
        <v>12291354</v>
      </c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>
        <f>+'[3]FEBRERO 2016'!$H$645</f>
        <v>12291354</v>
      </c>
      <c r="CI56" s="14"/>
      <c r="CJ56" s="14"/>
      <c r="CK56" s="14"/>
      <c r="CL56" s="14"/>
      <c r="CM56" s="16">
        <f t="shared" si="8"/>
        <v>0.86975164087966128</v>
      </c>
      <c r="CN56" s="14">
        <f t="shared" ref="CN56" si="59">SUM(CO56:DG56)</f>
        <v>82077236</v>
      </c>
      <c r="CO56" s="14">
        <f t="shared" si="34"/>
        <v>0</v>
      </c>
      <c r="CP56" s="14">
        <f t="shared" si="34"/>
        <v>0</v>
      </c>
      <c r="CQ56" s="14">
        <f t="shared" si="34"/>
        <v>0</v>
      </c>
      <c r="CR56" s="14">
        <f t="shared" si="34"/>
        <v>0</v>
      </c>
      <c r="CS56" s="14">
        <f t="shared" si="34"/>
        <v>0</v>
      </c>
      <c r="CT56" s="14">
        <f t="shared" si="34"/>
        <v>74368590</v>
      </c>
      <c r="CU56" s="14">
        <f t="shared" si="34"/>
        <v>0</v>
      </c>
      <c r="CV56" s="14">
        <f t="shared" si="50"/>
        <v>0</v>
      </c>
      <c r="CW56" s="14">
        <f t="shared" si="50"/>
        <v>0</v>
      </c>
      <c r="CX56" s="14">
        <f t="shared" si="51"/>
        <v>0</v>
      </c>
      <c r="CY56" s="14">
        <f t="shared" si="48"/>
        <v>0</v>
      </c>
      <c r="CZ56" s="14">
        <f t="shared" si="48"/>
        <v>0</v>
      </c>
      <c r="DA56" s="14">
        <f t="shared" si="48"/>
        <v>0</v>
      </c>
      <c r="DB56" s="14">
        <f t="shared" si="52"/>
        <v>0</v>
      </c>
      <c r="DC56" s="14">
        <f t="shared" si="52"/>
        <v>7708646</v>
      </c>
      <c r="DD56" s="14">
        <f t="shared" si="52"/>
        <v>0</v>
      </c>
      <c r="DE56" s="14">
        <f t="shared" si="52"/>
        <v>0</v>
      </c>
      <c r="DF56" s="14">
        <f t="shared" si="47"/>
        <v>0</v>
      </c>
      <c r="DG56" s="14">
        <f t="shared" si="53"/>
        <v>0</v>
      </c>
      <c r="DJ56" s="224"/>
      <c r="DK56" s="229"/>
      <c r="DL56" s="232"/>
      <c r="DM56" s="229"/>
    </row>
    <row r="57" spans="1:117" ht="46.5" hidden="1" customHeight="1" x14ac:dyDescent="0.25">
      <c r="A57" s="150"/>
      <c r="B57" s="153"/>
      <c r="C57" s="10" t="s">
        <v>164</v>
      </c>
      <c r="D57" s="11" t="s">
        <v>165</v>
      </c>
      <c r="E57" s="12">
        <v>410</v>
      </c>
      <c r="F57" s="13" t="s">
        <v>80</v>
      </c>
      <c r="G57" s="14">
        <f t="shared" si="20"/>
        <v>16000000</v>
      </c>
      <c r="H57" s="14"/>
      <c r="I57" s="23"/>
      <c r="J57" s="23"/>
      <c r="K57" s="23"/>
      <c r="L57" s="23"/>
      <c r="M57" s="23"/>
      <c r="N57" s="23"/>
      <c r="O57" s="23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45">
        <f>16000000</f>
        <v>16000000</v>
      </c>
      <c r="AB57" s="16">
        <f t="shared" si="0"/>
        <v>1</v>
      </c>
      <c r="AC57" s="14">
        <f>SUM(AD57:AV57)</f>
        <v>16000000</v>
      </c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>
        <f>+'[1]MARZO 2016 ULTIMO'!$AF$846</f>
        <v>16000000</v>
      </c>
      <c r="AW57" s="16">
        <f t="shared" si="1"/>
        <v>0</v>
      </c>
      <c r="AX57" s="14">
        <f t="shared" si="30"/>
        <v>0</v>
      </c>
      <c r="AY57" s="14">
        <f t="shared" si="38"/>
        <v>0</v>
      </c>
      <c r="AZ57" s="14">
        <f t="shared" si="57"/>
        <v>0</v>
      </c>
      <c r="BA57" s="14">
        <f>J57-AF57</f>
        <v>0</v>
      </c>
      <c r="BB57" s="14">
        <f>K57-AG57</f>
        <v>0</v>
      </c>
      <c r="BC57" s="14">
        <f t="shared" si="54"/>
        <v>0</v>
      </c>
      <c r="BD57" s="14">
        <f t="shared" si="54"/>
        <v>0</v>
      </c>
      <c r="BE57" s="14">
        <f t="shared" si="54"/>
        <v>0</v>
      </c>
      <c r="BF57" s="14">
        <f t="shared" si="54"/>
        <v>0</v>
      </c>
      <c r="BG57" s="14">
        <f t="shared" si="54"/>
        <v>0</v>
      </c>
      <c r="BH57" s="14">
        <f t="shared" si="46"/>
        <v>0</v>
      </c>
      <c r="BI57" s="14">
        <f t="shared" si="55"/>
        <v>0</v>
      </c>
      <c r="BJ57" s="14">
        <f t="shared" si="55"/>
        <v>0</v>
      </c>
      <c r="BK57" s="14">
        <f t="shared" si="55"/>
        <v>0</v>
      </c>
      <c r="BL57" s="14">
        <f t="shared" si="55"/>
        <v>0</v>
      </c>
      <c r="BM57" s="14">
        <f t="shared" si="55"/>
        <v>0</v>
      </c>
      <c r="BN57" s="14">
        <f t="shared" si="55"/>
        <v>0</v>
      </c>
      <c r="BO57" s="14"/>
      <c r="BP57" s="14">
        <f t="shared" si="49"/>
        <v>0</v>
      </c>
      <c r="BQ57" s="14">
        <f t="shared" si="33"/>
        <v>0</v>
      </c>
      <c r="BR57" s="16">
        <f t="shared" si="7"/>
        <v>1</v>
      </c>
      <c r="BS57" s="14">
        <f t="shared" si="16"/>
        <v>16000000</v>
      </c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>
        <f>+'[1]MARZO 2016 ULTIMO'!$AF$846</f>
        <v>16000000</v>
      </c>
      <c r="CM57" s="16">
        <f t="shared" si="8"/>
        <v>0</v>
      </c>
      <c r="CN57" s="14">
        <f t="shared" si="39"/>
        <v>0</v>
      </c>
      <c r="CO57" s="14">
        <f t="shared" si="34"/>
        <v>0</v>
      </c>
      <c r="CP57" s="14">
        <f t="shared" si="34"/>
        <v>0</v>
      </c>
      <c r="CQ57" s="14">
        <f t="shared" si="34"/>
        <v>0</v>
      </c>
      <c r="CR57" s="14">
        <f t="shared" ref="CO57:CX90" si="60">K57-BW57</f>
        <v>0</v>
      </c>
      <c r="CS57" s="14">
        <f t="shared" si="60"/>
        <v>0</v>
      </c>
      <c r="CT57" s="14">
        <f t="shared" si="60"/>
        <v>0</v>
      </c>
      <c r="CU57" s="14">
        <f t="shared" si="60"/>
        <v>0</v>
      </c>
      <c r="CV57" s="14">
        <f t="shared" si="50"/>
        <v>0</v>
      </c>
      <c r="CW57" s="14">
        <f t="shared" si="50"/>
        <v>0</v>
      </c>
      <c r="CX57" s="14">
        <f t="shared" si="51"/>
        <v>0</v>
      </c>
      <c r="CY57" s="14">
        <f t="shared" si="48"/>
        <v>0</v>
      </c>
      <c r="CZ57" s="14">
        <f t="shared" si="48"/>
        <v>0</v>
      </c>
      <c r="DA57" s="14">
        <f t="shared" si="48"/>
        <v>0</v>
      </c>
      <c r="DB57" s="14">
        <f t="shared" si="52"/>
        <v>0</v>
      </c>
      <c r="DC57" s="14">
        <f t="shared" si="52"/>
        <v>0</v>
      </c>
      <c r="DD57" s="14">
        <f t="shared" si="52"/>
        <v>0</v>
      </c>
      <c r="DE57" s="14">
        <f t="shared" si="52"/>
        <v>0</v>
      </c>
      <c r="DF57" s="14">
        <f t="shared" si="47"/>
        <v>0</v>
      </c>
      <c r="DG57" s="14">
        <f t="shared" si="53"/>
        <v>0</v>
      </c>
      <c r="DJ57" s="225" t="s">
        <v>369</v>
      </c>
      <c r="DK57" s="229"/>
      <c r="DL57" s="232"/>
      <c r="DM57" s="229"/>
    </row>
    <row r="58" spans="1:117" s="32" customFormat="1" ht="22.5" customHeight="1" thickTop="1" thickBot="1" x14ac:dyDescent="0.3">
      <c r="A58" s="46"/>
      <c r="B58" s="213" t="s">
        <v>364</v>
      </c>
      <c r="C58" s="213"/>
      <c r="D58" s="213"/>
      <c r="E58" s="213"/>
      <c r="F58" s="47"/>
      <c r="G58" s="48">
        <f t="shared" ref="G58:Z58" si="61">SUM(G21:G57)</f>
        <v>4273737624</v>
      </c>
      <c r="H58" s="48">
        <f t="shared" si="61"/>
        <v>0</v>
      </c>
      <c r="I58" s="48">
        <f t="shared" si="61"/>
        <v>0</v>
      </c>
      <c r="J58" s="48">
        <f t="shared" si="61"/>
        <v>1163096695</v>
      </c>
      <c r="K58" s="48">
        <f t="shared" si="61"/>
        <v>0</v>
      </c>
      <c r="L58" s="48">
        <f t="shared" si="61"/>
        <v>0</v>
      </c>
      <c r="M58" s="48">
        <f t="shared" si="61"/>
        <v>74368590</v>
      </c>
      <c r="N58" s="48">
        <f t="shared" si="61"/>
        <v>0</v>
      </c>
      <c r="O58" s="48">
        <f t="shared" si="61"/>
        <v>0</v>
      </c>
      <c r="P58" s="48">
        <f t="shared" si="61"/>
        <v>0</v>
      </c>
      <c r="Q58" s="48">
        <f t="shared" si="61"/>
        <v>0</v>
      </c>
      <c r="R58" s="48">
        <f t="shared" si="61"/>
        <v>0</v>
      </c>
      <c r="S58" s="48">
        <f t="shared" si="61"/>
        <v>1300000000</v>
      </c>
      <c r="T58" s="48">
        <f t="shared" si="61"/>
        <v>387696735</v>
      </c>
      <c r="U58" s="48">
        <f t="shared" si="61"/>
        <v>0</v>
      </c>
      <c r="V58" s="48">
        <f t="shared" si="61"/>
        <v>1054833768</v>
      </c>
      <c r="W58" s="48">
        <f t="shared" si="61"/>
        <v>0</v>
      </c>
      <c r="X58" s="48">
        <f t="shared" si="61"/>
        <v>0</v>
      </c>
      <c r="Y58" s="48">
        <f t="shared" si="61"/>
        <v>204741836</v>
      </c>
      <c r="Z58" s="48">
        <f t="shared" si="61"/>
        <v>89000000</v>
      </c>
      <c r="AB58" s="30">
        <f t="shared" si="0"/>
        <v>0.51425621115761788</v>
      </c>
      <c r="AC58" s="48">
        <f>SUM(AC21:AC57)</f>
        <v>2197796118</v>
      </c>
      <c r="AD58" s="48"/>
      <c r="AE58" s="48">
        <f t="shared" ref="AE58:AV58" si="62">SUM(AE21:AE57)</f>
        <v>0</v>
      </c>
      <c r="AF58" s="48">
        <f t="shared" si="62"/>
        <v>561831904</v>
      </c>
      <c r="AG58" s="48">
        <f t="shared" si="62"/>
        <v>0</v>
      </c>
      <c r="AH58" s="48">
        <f t="shared" si="62"/>
        <v>0</v>
      </c>
      <c r="AI58" s="48">
        <f t="shared" si="62"/>
        <v>0</v>
      </c>
      <c r="AJ58" s="48">
        <f t="shared" si="62"/>
        <v>0</v>
      </c>
      <c r="AK58" s="48">
        <f t="shared" si="62"/>
        <v>0</v>
      </c>
      <c r="AL58" s="48">
        <f t="shared" si="62"/>
        <v>0</v>
      </c>
      <c r="AM58" s="48">
        <f t="shared" si="62"/>
        <v>0</v>
      </c>
      <c r="AN58" s="48">
        <f t="shared" si="62"/>
        <v>0</v>
      </c>
      <c r="AO58" s="48">
        <f t="shared" si="62"/>
        <v>845159120</v>
      </c>
      <c r="AP58" s="48">
        <f t="shared" si="62"/>
        <v>152001731</v>
      </c>
      <c r="AQ58" s="48">
        <f t="shared" si="62"/>
        <v>0</v>
      </c>
      <c r="AR58" s="48">
        <f t="shared" si="62"/>
        <v>613871189</v>
      </c>
      <c r="AS58" s="48">
        <f t="shared" si="62"/>
        <v>0</v>
      </c>
      <c r="AT58" s="48">
        <f t="shared" si="62"/>
        <v>0</v>
      </c>
      <c r="AU58" s="48">
        <f t="shared" si="62"/>
        <v>0</v>
      </c>
      <c r="AV58" s="48">
        <f t="shared" si="62"/>
        <v>24932174</v>
      </c>
      <c r="AW58" s="28">
        <f t="shared" si="1"/>
        <v>0.48574378884238212</v>
      </c>
      <c r="AX58" s="48">
        <f>SUM(AX21:AX57)</f>
        <v>2075941506</v>
      </c>
      <c r="AY58" s="48">
        <f>SUM(AY21:AY57)</f>
        <v>0</v>
      </c>
      <c r="AZ58" s="48">
        <f t="shared" ref="AZ58:BQ58" si="63">SUM(AZ21:AZ57)</f>
        <v>0</v>
      </c>
      <c r="BA58" s="48">
        <f t="shared" si="63"/>
        <v>601264791</v>
      </c>
      <c r="BB58" s="48">
        <f t="shared" si="63"/>
        <v>0</v>
      </c>
      <c r="BC58" s="48">
        <f t="shared" si="63"/>
        <v>0</v>
      </c>
      <c r="BD58" s="48">
        <f t="shared" si="63"/>
        <v>74368590</v>
      </c>
      <c r="BE58" s="48">
        <f t="shared" si="63"/>
        <v>0</v>
      </c>
      <c r="BF58" s="48">
        <f t="shared" si="63"/>
        <v>0</v>
      </c>
      <c r="BG58" s="48">
        <f t="shared" si="63"/>
        <v>0</v>
      </c>
      <c r="BH58" s="48">
        <f t="shared" si="63"/>
        <v>0</v>
      </c>
      <c r="BI58" s="48">
        <f t="shared" si="63"/>
        <v>0</v>
      </c>
      <c r="BJ58" s="48">
        <f t="shared" si="63"/>
        <v>454840880</v>
      </c>
      <c r="BK58" s="48">
        <f t="shared" si="63"/>
        <v>235695004</v>
      </c>
      <c r="BL58" s="48">
        <f t="shared" si="63"/>
        <v>0</v>
      </c>
      <c r="BM58" s="48">
        <f t="shared" si="63"/>
        <v>440962579</v>
      </c>
      <c r="BN58" s="48">
        <f t="shared" si="63"/>
        <v>0</v>
      </c>
      <c r="BO58" s="48">
        <f t="shared" si="63"/>
        <v>0</v>
      </c>
      <c r="BP58" s="48">
        <f t="shared" si="63"/>
        <v>204741836</v>
      </c>
      <c r="BQ58" s="48">
        <f t="shared" si="63"/>
        <v>64067826</v>
      </c>
      <c r="BR58" s="30">
        <f t="shared" si="7"/>
        <v>0.28874816438661188</v>
      </c>
      <c r="BS58" s="48">
        <f>SUM(BS21:BS57)</f>
        <v>1234033894</v>
      </c>
      <c r="BT58" s="48">
        <f t="shared" ref="BT58:DG58" si="64">SUM(BT21:BT57)</f>
        <v>0</v>
      </c>
      <c r="BU58" s="48">
        <f t="shared" si="64"/>
        <v>0</v>
      </c>
      <c r="BV58" s="48">
        <f t="shared" si="64"/>
        <v>419853671</v>
      </c>
      <c r="BW58" s="48">
        <f t="shared" si="64"/>
        <v>0</v>
      </c>
      <c r="BX58" s="48">
        <f t="shared" si="64"/>
        <v>832272</v>
      </c>
      <c r="BY58" s="48">
        <f t="shared" si="64"/>
        <v>0</v>
      </c>
      <c r="BZ58" s="48">
        <f t="shared" si="64"/>
        <v>0</v>
      </c>
      <c r="CA58" s="48">
        <f t="shared" si="64"/>
        <v>0</v>
      </c>
      <c r="CB58" s="48">
        <f t="shared" si="64"/>
        <v>0</v>
      </c>
      <c r="CC58" s="48">
        <f t="shared" si="64"/>
        <v>0</v>
      </c>
      <c r="CD58" s="48">
        <f t="shared" si="64"/>
        <v>0</v>
      </c>
      <c r="CE58" s="48">
        <f t="shared" si="64"/>
        <v>282164238</v>
      </c>
      <c r="CF58" s="48">
        <f t="shared" si="64"/>
        <v>146281647</v>
      </c>
      <c r="CG58" s="48">
        <f t="shared" si="64"/>
        <v>0</v>
      </c>
      <c r="CH58" s="48">
        <f t="shared" si="64"/>
        <v>361969892</v>
      </c>
      <c r="CI58" s="48">
        <f t="shared" si="64"/>
        <v>0</v>
      </c>
      <c r="CJ58" s="48">
        <f t="shared" si="64"/>
        <v>0</v>
      </c>
      <c r="CK58" s="48">
        <f t="shared" si="64"/>
        <v>0</v>
      </c>
      <c r="CL58" s="48">
        <f t="shared" si="64"/>
        <v>22932174</v>
      </c>
      <c r="CM58" s="28">
        <f>1-BR58</f>
        <v>0.71125183561338812</v>
      </c>
      <c r="CN58" s="48">
        <f>SUM(CN21:CN57)</f>
        <v>3039703730</v>
      </c>
      <c r="CO58" s="48">
        <f t="shared" si="64"/>
        <v>0</v>
      </c>
      <c r="CP58" s="48">
        <f t="shared" si="64"/>
        <v>0</v>
      </c>
      <c r="CQ58" s="48">
        <f t="shared" si="64"/>
        <v>743243024</v>
      </c>
      <c r="CR58" s="48">
        <f t="shared" si="64"/>
        <v>0</v>
      </c>
      <c r="CS58" s="48">
        <f t="shared" si="64"/>
        <v>-832272</v>
      </c>
      <c r="CT58" s="48">
        <f t="shared" si="64"/>
        <v>74368590</v>
      </c>
      <c r="CU58" s="48">
        <f t="shared" si="64"/>
        <v>0</v>
      </c>
      <c r="CV58" s="48">
        <f t="shared" si="64"/>
        <v>0</v>
      </c>
      <c r="CW58" s="48">
        <f t="shared" si="64"/>
        <v>0</v>
      </c>
      <c r="CX58" s="48">
        <f t="shared" si="64"/>
        <v>0</v>
      </c>
      <c r="CY58" s="48">
        <f t="shared" si="64"/>
        <v>0</v>
      </c>
      <c r="CZ58" s="48">
        <f t="shared" si="64"/>
        <v>1017835762</v>
      </c>
      <c r="DA58" s="48">
        <f t="shared" si="64"/>
        <v>241415088</v>
      </c>
      <c r="DB58" s="48">
        <f t="shared" si="64"/>
        <v>0</v>
      </c>
      <c r="DC58" s="48">
        <f t="shared" si="64"/>
        <v>692863876</v>
      </c>
      <c r="DD58" s="48">
        <f t="shared" si="64"/>
        <v>0</v>
      </c>
      <c r="DE58" s="48">
        <f t="shared" si="64"/>
        <v>0</v>
      </c>
      <c r="DF58" s="48">
        <f t="shared" si="64"/>
        <v>204741836</v>
      </c>
      <c r="DG58" s="49">
        <f t="shared" si="64"/>
        <v>66067826</v>
      </c>
      <c r="DJ58" s="225" t="s">
        <v>369</v>
      </c>
      <c r="DK58" s="230">
        <v>4273737624</v>
      </c>
      <c r="DL58" s="230">
        <v>1234033894</v>
      </c>
      <c r="DM58" s="234">
        <v>0.28870000000000001</v>
      </c>
    </row>
    <row r="59" spans="1:117" ht="51.75" hidden="1" customHeight="1" thickTop="1" x14ac:dyDescent="0.25">
      <c r="A59" s="164" t="s">
        <v>167</v>
      </c>
      <c r="B59" s="151" t="s">
        <v>168</v>
      </c>
      <c r="C59" s="10" t="s">
        <v>169</v>
      </c>
      <c r="D59" s="11" t="s">
        <v>170</v>
      </c>
      <c r="E59" s="12">
        <v>520</v>
      </c>
      <c r="F59" s="13" t="s">
        <v>171</v>
      </c>
      <c r="G59" s="14">
        <f t="shared" si="20"/>
        <v>100000000</v>
      </c>
      <c r="H59" s="14"/>
      <c r="I59" s="14"/>
      <c r="J59" s="14"/>
      <c r="K59" s="14"/>
      <c r="L59" s="14"/>
      <c r="M59" s="14">
        <f>50000000</f>
        <v>50000000</v>
      </c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>
        <v>50000000</v>
      </c>
      <c r="AB59" s="16">
        <f t="shared" si="0"/>
        <v>0.32133929999999999</v>
      </c>
      <c r="AC59" s="14">
        <f t="shared" si="14"/>
        <v>32133930</v>
      </c>
      <c r="AD59" s="14"/>
      <c r="AE59" s="14"/>
      <c r="AF59" s="14"/>
      <c r="AG59" s="14"/>
      <c r="AH59" s="14"/>
      <c r="AI59" s="14">
        <f>+'[4]MARZO 2016 ULTIMO'!$P$1064</f>
        <v>16489194</v>
      </c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>
        <f>+'[4]MARZO 2016 ULTIMO'!$AF$1064</f>
        <v>15644736</v>
      </c>
      <c r="AW59" s="37">
        <f t="shared" si="1"/>
        <v>0.67866070000000001</v>
      </c>
      <c r="AX59" s="14">
        <f t="shared" ref="AX59:AX90" si="65">SUM(AY59:BQ59)</f>
        <v>67866070</v>
      </c>
      <c r="AY59" s="14">
        <f t="shared" si="38"/>
        <v>0</v>
      </c>
      <c r="AZ59" s="14">
        <f t="shared" ref="AZ59:BO90" si="66">I59-AE59</f>
        <v>0</v>
      </c>
      <c r="BA59" s="14">
        <f t="shared" si="66"/>
        <v>0</v>
      </c>
      <c r="BB59" s="14">
        <f t="shared" si="66"/>
        <v>0</v>
      </c>
      <c r="BC59" s="14">
        <f t="shared" ref="BC59:BN68" si="67">+L59-AH59</f>
        <v>0</v>
      </c>
      <c r="BD59" s="14">
        <f t="shared" si="67"/>
        <v>33510806</v>
      </c>
      <c r="BE59" s="14">
        <f t="shared" si="67"/>
        <v>0</v>
      </c>
      <c r="BF59" s="14">
        <f t="shared" si="67"/>
        <v>0</v>
      </c>
      <c r="BG59" s="14">
        <f t="shared" si="67"/>
        <v>0</v>
      </c>
      <c r="BH59" s="14">
        <f t="shared" si="67"/>
        <v>0</v>
      </c>
      <c r="BI59" s="14">
        <f t="shared" si="67"/>
        <v>0</v>
      </c>
      <c r="BJ59" s="14">
        <f t="shared" si="67"/>
        <v>0</v>
      </c>
      <c r="BK59" s="14">
        <f t="shared" si="67"/>
        <v>0</v>
      </c>
      <c r="BL59" s="14">
        <f t="shared" si="67"/>
        <v>0</v>
      </c>
      <c r="BM59" s="14">
        <f t="shared" si="67"/>
        <v>0</v>
      </c>
      <c r="BN59" s="14">
        <f t="shared" si="67"/>
        <v>0</v>
      </c>
      <c r="BO59" s="14"/>
      <c r="BP59" s="14">
        <f t="shared" ref="BC59:BQ74" si="68">Y59-AU59</f>
        <v>0</v>
      </c>
      <c r="BQ59" s="14">
        <f t="shared" ref="BQ59:BQ90" si="69">+Z59-AV59</f>
        <v>34355264</v>
      </c>
      <c r="BR59" s="16">
        <f t="shared" si="7"/>
        <v>0.29633930000000003</v>
      </c>
      <c r="BS59" s="14">
        <f>SUM(BT59:CL59)</f>
        <v>29633930</v>
      </c>
      <c r="BT59" s="14"/>
      <c r="BU59" s="14"/>
      <c r="BV59" s="14"/>
      <c r="BW59" s="14"/>
      <c r="BX59" s="14"/>
      <c r="BY59" s="14">
        <f>+'[4]MARZO 2016 ULTIMO'!$H$1068+'[4]MARZO 2016 ULTIMO'!$H$1071+'[4]MARZO 2016 ULTIMO'!$H$1072+'[4]MARZO 2016 ULTIMO'!$H$1075+'[4]MARZO 2016 ULTIMO'!$H$1076+'[4]MARZO 2016 ULTIMO'!$H$1080+'[4]MARZO 2016 ULTIMO'!$H$1081+'[4]MARZO 2016 ULTIMO'!$H$1082+'[4]MARZO 2016 ULTIMO'!$H$1083</f>
        <v>13989194</v>
      </c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>
        <f>+'[4]MARZO 2016 ULTIMO'!$H$1065+'[4]MARZO 2016 ULTIMO'!$H$1067+'[4]MARZO 2016 ULTIMO'!$H$1073+'[4]MARZO 2016 ULTIMO'!$H$1074+'[4]MARZO 2016 ULTIMO'!$H$1077+'[4]MARZO 2016 ULTIMO'!$H$1078+'[4]MARZO 2016 ULTIMO'!$H$1079</f>
        <v>15644736</v>
      </c>
      <c r="CM59" s="16">
        <f t="shared" ref="CM59:CM90" si="70">1-BR59</f>
        <v>0.70366069999999992</v>
      </c>
      <c r="CN59" s="14">
        <f t="shared" si="39"/>
        <v>70366070</v>
      </c>
      <c r="CO59" s="14">
        <f t="shared" si="60"/>
        <v>0</v>
      </c>
      <c r="CP59" s="14">
        <f t="shared" si="60"/>
        <v>0</v>
      </c>
      <c r="CQ59" s="14">
        <f t="shared" si="60"/>
        <v>0</v>
      </c>
      <c r="CR59" s="14">
        <f t="shared" si="60"/>
        <v>0</v>
      </c>
      <c r="CS59" s="14">
        <f t="shared" si="60"/>
        <v>0</v>
      </c>
      <c r="CT59" s="14">
        <f t="shared" si="60"/>
        <v>36010806</v>
      </c>
      <c r="CU59" s="14">
        <f t="shared" si="60"/>
        <v>0</v>
      </c>
      <c r="CV59" s="14">
        <f t="shared" ref="CV59:CX68" si="71">+O59-CA59</f>
        <v>0</v>
      </c>
      <c r="CW59" s="14">
        <f t="shared" si="71"/>
        <v>0</v>
      </c>
      <c r="CX59" s="14">
        <f t="shared" si="71"/>
        <v>0</v>
      </c>
      <c r="CY59" s="14">
        <f t="shared" ref="CY59:DG89" si="72">R59-CD59</f>
        <v>0</v>
      </c>
      <c r="CZ59" s="14">
        <f t="shared" si="72"/>
        <v>0</v>
      </c>
      <c r="DA59" s="14">
        <f t="shared" si="72"/>
        <v>0</v>
      </c>
      <c r="DB59" s="14">
        <f t="shared" ref="DB59:DG68" si="73">+U59-CG59</f>
        <v>0</v>
      </c>
      <c r="DC59" s="14">
        <f t="shared" si="73"/>
        <v>0</v>
      </c>
      <c r="DD59" s="14">
        <f t="shared" si="73"/>
        <v>0</v>
      </c>
      <c r="DE59" s="14">
        <f t="shared" si="73"/>
        <v>0</v>
      </c>
      <c r="DF59" s="40">
        <f t="shared" si="73"/>
        <v>0</v>
      </c>
      <c r="DG59" s="14">
        <f t="shared" si="73"/>
        <v>34355264</v>
      </c>
      <c r="DJ59" s="224"/>
      <c r="DK59" s="229"/>
      <c r="DL59" s="232"/>
      <c r="DM59" s="229"/>
    </row>
    <row r="60" spans="1:117" ht="37.5" hidden="1" customHeight="1" x14ac:dyDescent="0.25">
      <c r="A60" s="165"/>
      <c r="B60" s="152"/>
      <c r="C60" s="10" t="s">
        <v>172</v>
      </c>
      <c r="D60" s="11" t="s">
        <v>173</v>
      </c>
      <c r="E60" s="12">
        <v>520</v>
      </c>
      <c r="F60" s="13" t="s">
        <v>174</v>
      </c>
      <c r="G60" s="14">
        <f t="shared" si="20"/>
        <v>2000000</v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>
        <v>2000000</v>
      </c>
      <c r="AB60" s="16">
        <f t="shared" si="0"/>
        <v>0</v>
      </c>
      <c r="AC60" s="14">
        <f t="shared" si="14"/>
        <v>0</v>
      </c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6">
        <f t="shared" si="1"/>
        <v>1</v>
      </c>
      <c r="AX60" s="14">
        <f t="shared" si="65"/>
        <v>2000000</v>
      </c>
      <c r="AY60" s="14">
        <f t="shared" si="38"/>
        <v>0</v>
      </c>
      <c r="AZ60" s="14">
        <f t="shared" si="66"/>
        <v>0</v>
      </c>
      <c r="BA60" s="14">
        <f t="shared" si="66"/>
        <v>0</v>
      </c>
      <c r="BB60" s="14">
        <f t="shared" si="66"/>
        <v>0</v>
      </c>
      <c r="BC60" s="14">
        <f t="shared" si="67"/>
        <v>0</v>
      </c>
      <c r="BD60" s="14">
        <f t="shared" si="67"/>
        <v>0</v>
      </c>
      <c r="BE60" s="14">
        <f t="shared" si="67"/>
        <v>0</v>
      </c>
      <c r="BF60" s="14">
        <f t="shared" si="67"/>
        <v>0</v>
      </c>
      <c r="BG60" s="14">
        <f t="shared" si="67"/>
        <v>0</v>
      </c>
      <c r="BH60" s="14">
        <f t="shared" si="67"/>
        <v>0</v>
      </c>
      <c r="BI60" s="14">
        <f t="shared" si="67"/>
        <v>0</v>
      </c>
      <c r="BJ60" s="14">
        <f t="shared" si="67"/>
        <v>0</v>
      </c>
      <c r="BK60" s="14">
        <f t="shared" si="67"/>
        <v>0</v>
      </c>
      <c r="BL60" s="14">
        <f t="shared" si="67"/>
        <v>0</v>
      </c>
      <c r="BM60" s="14">
        <f t="shared" si="67"/>
        <v>0</v>
      </c>
      <c r="BN60" s="14">
        <f t="shared" si="67"/>
        <v>0</v>
      </c>
      <c r="BO60" s="14"/>
      <c r="BP60" s="14">
        <f t="shared" si="68"/>
        <v>0</v>
      </c>
      <c r="BQ60" s="14">
        <f t="shared" si="69"/>
        <v>2000000</v>
      </c>
      <c r="BR60" s="16">
        <f t="shared" si="7"/>
        <v>0</v>
      </c>
      <c r="BS60" s="14">
        <f t="shared" si="16"/>
        <v>0</v>
      </c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6">
        <f t="shared" si="70"/>
        <v>1</v>
      </c>
      <c r="CN60" s="14">
        <f t="shared" si="39"/>
        <v>2000000</v>
      </c>
      <c r="CO60" s="14">
        <f t="shared" si="60"/>
        <v>0</v>
      </c>
      <c r="CP60" s="14">
        <f t="shared" si="60"/>
        <v>0</v>
      </c>
      <c r="CQ60" s="14">
        <f t="shared" si="60"/>
        <v>0</v>
      </c>
      <c r="CR60" s="14">
        <f t="shared" si="60"/>
        <v>0</v>
      </c>
      <c r="CS60" s="14">
        <f t="shared" si="60"/>
        <v>0</v>
      </c>
      <c r="CT60" s="14">
        <f t="shared" si="60"/>
        <v>0</v>
      </c>
      <c r="CU60" s="14">
        <f t="shared" si="60"/>
        <v>0</v>
      </c>
      <c r="CV60" s="14">
        <f t="shared" si="71"/>
        <v>0</v>
      </c>
      <c r="CW60" s="14">
        <f t="shared" si="71"/>
        <v>0</v>
      </c>
      <c r="CX60" s="14">
        <f t="shared" si="71"/>
        <v>0</v>
      </c>
      <c r="CY60" s="14">
        <f t="shared" si="72"/>
        <v>0</v>
      </c>
      <c r="CZ60" s="14">
        <f t="shared" si="72"/>
        <v>0</v>
      </c>
      <c r="DA60" s="14">
        <f t="shared" si="72"/>
        <v>0</v>
      </c>
      <c r="DB60" s="14">
        <f t="shared" si="73"/>
        <v>0</v>
      </c>
      <c r="DC60" s="14">
        <f t="shared" si="73"/>
        <v>0</v>
      </c>
      <c r="DD60" s="14">
        <f t="shared" si="73"/>
        <v>0</v>
      </c>
      <c r="DE60" s="14">
        <f t="shared" si="73"/>
        <v>0</v>
      </c>
      <c r="DF60" s="40">
        <f t="shared" si="73"/>
        <v>0</v>
      </c>
      <c r="DG60" s="14">
        <f t="shared" si="73"/>
        <v>2000000</v>
      </c>
      <c r="DJ60" s="224"/>
      <c r="DK60" s="229"/>
      <c r="DL60" s="232"/>
      <c r="DM60" s="229"/>
    </row>
    <row r="61" spans="1:117" ht="51.75" hidden="1" customHeight="1" x14ac:dyDescent="0.25">
      <c r="A61" s="165"/>
      <c r="B61" s="153"/>
      <c r="C61" s="10" t="s">
        <v>175</v>
      </c>
      <c r="D61" s="11" t="s">
        <v>176</v>
      </c>
      <c r="E61" s="12">
        <v>520</v>
      </c>
      <c r="F61" s="13" t="s">
        <v>66</v>
      </c>
      <c r="G61" s="14">
        <f t="shared" si="20"/>
        <v>3000000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>
        <v>3000000</v>
      </c>
      <c r="AB61" s="16">
        <f t="shared" si="0"/>
        <v>0.18529333333333334</v>
      </c>
      <c r="AC61" s="14">
        <f t="shared" si="14"/>
        <v>555880</v>
      </c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>
        <v>555880</v>
      </c>
      <c r="AW61" s="16">
        <f t="shared" si="1"/>
        <v>0.81470666666666669</v>
      </c>
      <c r="AX61" s="14">
        <f>SUM(AY61:BQ61)</f>
        <v>2444120</v>
      </c>
      <c r="AY61" s="14">
        <f t="shared" si="38"/>
        <v>0</v>
      </c>
      <c r="AZ61" s="14">
        <f t="shared" si="66"/>
        <v>0</v>
      </c>
      <c r="BA61" s="14">
        <f t="shared" si="66"/>
        <v>0</v>
      </c>
      <c r="BB61" s="14">
        <f t="shared" si="66"/>
        <v>0</v>
      </c>
      <c r="BC61" s="14">
        <f t="shared" si="67"/>
        <v>0</v>
      </c>
      <c r="BD61" s="14">
        <f t="shared" si="67"/>
        <v>0</v>
      </c>
      <c r="BE61" s="14">
        <f t="shared" si="67"/>
        <v>0</v>
      </c>
      <c r="BF61" s="14">
        <f t="shared" si="67"/>
        <v>0</v>
      </c>
      <c r="BG61" s="14">
        <f t="shared" si="67"/>
        <v>0</v>
      </c>
      <c r="BH61" s="14">
        <f t="shared" si="67"/>
        <v>0</v>
      </c>
      <c r="BI61" s="14">
        <f t="shared" si="67"/>
        <v>0</v>
      </c>
      <c r="BJ61" s="14">
        <f t="shared" si="67"/>
        <v>0</v>
      </c>
      <c r="BK61" s="14">
        <f t="shared" si="67"/>
        <v>0</v>
      </c>
      <c r="BL61" s="14">
        <f t="shared" si="67"/>
        <v>0</v>
      </c>
      <c r="BM61" s="14">
        <f t="shared" si="67"/>
        <v>0</v>
      </c>
      <c r="BN61" s="14">
        <f t="shared" si="67"/>
        <v>0</v>
      </c>
      <c r="BO61" s="14"/>
      <c r="BP61" s="14">
        <f t="shared" si="68"/>
        <v>0</v>
      </c>
      <c r="BQ61" s="14">
        <f t="shared" si="69"/>
        <v>2444120</v>
      </c>
      <c r="BR61" s="16">
        <f t="shared" si="7"/>
        <v>0.18529333333333334</v>
      </c>
      <c r="BS61" s="14">
        <f t="shared" si="16"/>
        <v>555880</v>
      </c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>
        <v>555880</v>
      </c>
      <c r="CM61" s="16">
        <f t="shared" si="70"/>
        <v>0.81470666666666669</v>
      </c>
      <c r="CN61" s="14">
        <f t="shared" si="39"/>
        <v>2444120</v>
      </c>
      <c r="CO61" s="14">
        <f t="shared" si="60"/>
        <v>0</v>
      </c>
      <c r="CP61" s="14">
        <f t="shared" si="60"/>
        <v>0</v>
      </c>
      <c r="CQ61" s="14">
        <f t="shared" si="60"/>
        <v>0</v>
      </c>
      <c r="CR61" s="14">
        <f t="shared" si="60"/>
        <v>0</v>
      </c>
      <c r="CS61" s="14">
        <f t="shared" si="60"/>
        <v>0</v>
      </c>
      <c r="CT61" s="14">
        <f t="shared" si="60"/>
        <v>0</v>
      </c>
      <c r="CU61" s="14">
        <f t="shared" si="60"/>
        <v>0</v>
      </c>
      <c r="CV61" s="14">
        <f t="shared" si="71"/>
        <v>0</v>
      </c>
      <c r="CW61" s="14">
        <f t="shared" si="71"/>
        <v>0</v>
      </c>
      <c r="CX61" s="14">
        <f t="shared" si="71"/>
        <v>0</v>
      </c>
      <c r="CY61" s="14">
        <f t="shared" si="72"/>
        <v>0</v>
      </c>
      <c r="CZ61" s="14">
        <f t="shared" si="72"/>
        <v>0</v>
      </c>
      <c r="DA61" s="14">
        <f t="shared" si="72"/>
        <v>0</v>
      </c>
      <c r="DB61" s="14">
        <f t="shared" si="73"/>
        <v>0</v>
      </c>
      <c r="DC61" s="14">
        <f t="shared" si="73"/>
        <v>0</v>
      </c>
      <c r="DD61" s="14">
        <f t="shared" si="73"/>
        <v>0</v>
      </c>
      <c r="DE61" s="14">
        <f t="shared" si="73"/>
        <v>0</v>
      </c>
      <c r="DF61" s="40">
        <f t="shared" si="73"/>
        <v>0</v>
      </c>
      <c r="DG61" s="14">
        <f t="shared" si="73"/>
        <v>2444120</v>
      </c>
      <c r="DJ61" s="224"/>
      <c r="DK61" s="229"/>
      <c r="DL61" s="232"/>
      <c r="DM61" s="229"/>
    </row>
    <row r="62" spans="1:117" ht="51.75" hidden="1" customHeight="1" x14ac:dyDescent="0.25">
      <c r="A62" s="165"/>
      <c r="B62" s="50" t="s">
        <v>177</v>
      </c>
      <c r="C62" s="10" t="s">
        <v>178</v>
      </c>
      <c r="D62" s="11" t="s">
        <v>179</v>
      </c>
      <c r="E62" s="12">
        <v>520</v>
      </c>
      <c r="F62" s="13" t="s">
        <v>80</v>
      </c>
      <c r="G62" s="14">
        <f t="shared" si="20"/>
        <v>20000000</v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>
        <v>20000000</v>
      </c>
      <c r="U62" s="14"/>
      <c r="V62" s="14"/>
      <c r="W62" s="14"/>
      <c r="X62" s="14"/>
      <c r="Y62" s="14"/>
      <c r="Z62" s="14"/>
      <c r="AB62" s="16">
        <f t="shared" si="0"/>
        <v>0.66520619999999997</v>
      </c>
      <c r="AC62" s="14">
        <f t="shared" si="14"/>
        <v>13304124</v>
      </c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>
        <f>+'[4]MARZO 2016 ULTIMO'!$W$1100</f>
        <v>13304124</v>
      </c>
      <c r="AQ62" s="14"/>
      <c r="AR62" s="14"/>
      <c r="AS62" s="14"/>
      <c r="AT62" s="14"/>
      <c r="AU62" s="14"/>
      <c r="AV62" s="14"/>
      <c r="AW62" s="16">
        <f t="shared" si="1"/>
        <v>0.33479380000000003</v>
      </c>
      <c r="AX62" s="14">
        <f t="shared" si="65"/>
        <v>6695876</v>
      </c>
      <c r="AY62" s="14">
        <f t="shared" si="38"/>
        <v>0</v>
      </c>
      <c r="AZ62" s="14">
        <f t="shared" si="66"/>
        <v>0</v>
      </c>
      <c r="BA62" s="14">
        <f t="shared" si="66"/>
        <v>0</v>
      </c>
      <c r="BB62" s="14">
        <f t="shared" si="66"/>
        <v>0</v>
      </c>
      <c r="BC62" s="14">
        <f t="shared" si="67"/>
        <v>0</v>
      </c>
      <c r="BD62" s="14">
        <f t="shared" si="67"/>
        <v>0</v>
      </c>
      <c r="BE62" s="14">
        <f t="shared" si="67"/>
        <v>0</v>
      </c>
      <c r="BF62" s="14">
        <f t="shared" si="67"/>
        <v>0</v>
      </c>
      <c r="BG62" s="14">
        <f t="shared" si="67"/>
        <v>0</v>
      </c>
      <c r="BH62" s="14">
        <f t="shared" si="67"/>
        <v>0</v>
      </c>
      <c r="BI62" s="14">
        <f t="shared" si="67"/>
        <v>0</v>
      </c>
      <c r="BJ62" s="14">
        <f t="shared" si="67"/>
        <v>0</v>
      </c>
      <c r="BK62" s="14">
        <f t="shared" si="67"/>
        <v>6695876</v>
      </c>
      <c r="BL62" s="14">
        <f t="shared" si="67"/>
        <v>0</v>
      </c>
      <c r="BM62" s="14">
        <f t="shared" si="67"/>
        <v>0</v>
      </c>
      <c r="BN62" s="14">
        <f t="shared" si="67"/>
        <v>0</v>
      </c>
      <c r="BO62" s="14">
        <f>+X62-AT62</f>
        <v>0</v>
      </c>
      <c r="BP62" s="14">
        <f t="shared" si="68"/>
        <v>0</v>
      </c>
      <c r="BQ62" s="14">
        <f t="shared" si="69"/>
        <v>0</v>
      </c>
      <c r="BR62" s="16">
        <f t="shared" si="7"/>
        <v>0.65843845000000001</v>
      </c>
      <c r="BS62" s="14">
        <f t="shared" si="16"/>
        <v>13168769</v>
      </c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>
        <f>+'[4]MARZO 2016 ULTIMO'!$H$1098</f>
        <v>13168769</v>
      </c>
      <c r="CG62" s="14"/>
      <c r="CH62" s="14"/>
      <c r="CI62" s="14"/>
      <c r="CJ62" s="14"/>
      <c r="CK62" s="14"/>
      <c r="CL62" s="14"/>
      <c r="CM62" s="16">
        <f t="shared" si="70"/>
        <v>0.34156154999999999</v>
      </c>
      <c r="CN62" s="14">
        <f>SUM(CO62:DG62)</f>
        <v>6831231</v>
      </c>
      <c r="CO62" s="14">
        <f t="shared" si="60"/>
        <v>0</v>
      </c>
      <c r="CP62" s="14">
        <f t="shared" si="60"/>
        <v>0</v>
      </c>
      <c r="CQ62" s="14">
        <f t="shared" si="60"/>
        <v>0</v>
      </c>
      <c r="CR62" s="14">
        <f t="shared" si="60"/>
        <v>0</v>
      </c>
      <c r="CS62" s="14">
        <f t="shared" si="60"/>
        <v>0</v>
      </c>
      <c r="CT62" s="14">
        <f t="shared" si="60"/>
        <v>0</v>
      </c>
      <c r="CU62" s="14">
        <f t="shared" si="60"/>
        <v>0</v>
      </c>
      <c r="CV62" s="14">
        <f t="shared" si="71"/>
        <v>0</v>
      </c>
      <c r="CW62" s="14">
        <f t="shared" si="71"/>
        <v>0</v>
      </c>
      <c r="CX62" s="14">
        <f t="shared" si="71"/>
        <v>0</v>
      </c>
      <c r="CY62" s="14">
        <f t="shared" si="72"/>
        <v>0</v>
      </c>
      <c r="CZ62" s="14">
        <f t="shared" si="72"/>
        <v>0</v>
      </c>
      <c r="DA62" s="14">
        <f t="shared" si="72"/>
        <v>6831231</v>
      </c>
      <c r="DB62" s="14">
        <f t="shared" si="73"/>
        <v>0</v>
      </c>
      <c r="DC62" s="14">
        <f t="shared" si="73"/>
        <v>0</v>
      </c>
      <c r="DD62" s="14">
        <f t="shared" si="73"/>
        <v>0</v>
      </c>
      <c r="DE62" s="14">
        <f t="shared" si="73"/>
        <v>0</v>
      </c>
      <c r="DF62" s="40">
        <f t="shared" si="73"/>
        <v>0</v>
      </c>
      <c r="DG62" s="14">
        <f t="shared" si="73"/>
        <v>0</v>
      </c>
      <c r="DJ62" s="224"/>
      <c r="DK62" s="229"/>
      <c r="DL62" s="232"/>
      <c r="DM62" s="229"/>
    </row>
    <row r="63" spans="1:117" ht="51" hidden="1" customHeight="1" x14ac:dyDescent="0.25">
      <c r="A63" s="165"/>
      <c r="B63" s="151" t="s">
        <v>180</v>
      </c>
      <c r="C63" s="10" t="s">
        <v>181</v>
      </c>
      <c r="D63" s="11" t="s">
        <v>182</v>
      </c>
      <c r="E63" s="12">
        <v>520</v>
      </c>
      <c r="F63" s="13" t="s">
        <v>80</v>
      </c>
      <c r="G63" s="14">
        <f t="shared" si="20"/>
        <v>95000000</v>
      </c>
      <c r="H63" s="14"/>
      <c r="I63" s="23"/>
      <c r="J63" s="23"/>
      <c r="K63" s="23"/>
      <c r="L63" s="14">
        <f>228450721-133450721</f>
        <v>95000000</v>
      </c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B63" s="16">
        <f t="shared" si="0"/>
        <v>0</v>
      </c>
      <c r="AC63" s="14">
        <f t="shared" si="14"/>
        <v>0</v>
      </c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6">
        <f t="shared" si="1"/>
        <v>1</v>
      </c>
      <c r="AX63" s="14">
        <f t="shared" si="65"/>
        <v>95000000</v>
      </c>
      <c r="AY63" s="14">
        <f t="shared" si="38"/>
        <v>0</v>
      </c>
      <c r="AZ63" s="14">
        <f t="shared" si="66"/>
        <v>0</v>
      </c>
      <c r="BA63" s="14">
        <f t="shared" si="66"/>
        <v>0</v>
      </c>
      <c r="BB63" s="14">
        <f t="shared" si="66"/>
        <v>0</v>
      </c>
      <c r="BC63" s="14">
        <f t="shared" si="67"/>
        <v>95000000</v>
      </c>
      <c r="BD63" s="14">
        <f t="shared" si="67"/>
        <v>0</v>
      </c>
      <c r="BE63" s="14">
        <f t="shared" si="67"/>
        <v>0</v>
      </c>
      <c r="BF63" s="14">
        <f>O63-AK63</f>
        <v>0</v>
      </c>
      <c r="BG63" s="14">
        <f t="shared" si="67"/>
        <v>0</v>
      </c>
      <c r="BH63" s="14">
        <f t="shared" si="67"/>
        <v>0</v>
      </c>
      <c r="BI63" s="14">
        <f t="shared" si="67"/>
        <v>0</v>
      </c>
      <c r="BJ63" s="14">
        <f t="shared" si="67"/>
        <v>0</v>
      </c>
      <c r="BK63" s="14">
        <f t="shared" si="67"/>
        <v>0</v>
      </c>
      <c r="BL63" s="14">
        <f>U63-AQ63</f>
        <v>0</v>
      </c>
      <c r="BM63" s="14">
        <f t="shared" si="67"/>
        <v>0</v>
      </c>
      <c r="BN63" s="14">
        <f t="shared" si="67"/>
        <v>0</v>
      </c>
      <c r="BO63" s="14"/>
      <c r="BP63" s="14">
        <f t="shared" si="68"/>
        <v>0</v>
      </c>
      <c r="BQ63" s="14">
        <f t="shared" si="69"/>
        <v>0</v>
      </c>
      <c r="BR63" s="16">
        <f t="shared" si="7"/>
        <v>0</v>
      </c>
      <c r="BS63" s="14">
        <f t="shared" si="16"/>
        <v>0</v>
      </c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6">
        <f t="shared" si="70"/>
        <v>1</v>
      </c>
      <c r="CN63" s="14">
        <f t="shared" si="39"/>
        <v>95000000</v>
      </c>
      <c r="CO63" s="14">
        <f t="shared" si="60"/>
        <v>0</v>
      </c>
      <c r="CP63" s="14">
        <f t="shared" si="60"/>
        <v>0</v>
      </c>
      <c r="CQ63" s="14">
        <f t="shared" si="60"/>
        <v>0</v>
      </c>
      <c r="CR63" s="14">
        <f t="shared" si="60"/>
        <v>0</v>
      </c>
      <c r="CS63" s="14">
        <f t="shared" si="60"/>
        <v>95000000</v>
      </c>
      <c r="CT63" s="14">
        <f t="shared" si="60"/>
        <v>0</v>
      </c>
      <c r="CU63" s="14">
        <f t="shared" si="60"/>
        <v>0</v>
      </c>
      <c r="CV63" s="14">
        <f t="shared" si="71"/>
        <v>0</v>
      </c>
      <c r="CW63" s="14">
        <f t="shared" si="71"/>
        <v>0</v>
      </c>
      <c r="CX63" s="14">
        <f t="shared" si="71"/>
        <v>0</v>
      </c>
      <c r="CY63" s="14">
        <f t="shared" si="72"/>
        <v>0</v>
      </c>
      <c r="CZ63" s="14">
        <f t="shared" si="72"/>
        <v>0</v>
      </c>
      <c r="DA63" s="14">
        <f t="shared" si="72"/>
        <v>0</v>
      </c>
      <c r="DB63" s="14">
        <f t="shared" si="73"/>
        <v>0</v>
      </c>
      <c r="DC63" s="14">
        <f t="shared" si="73"/>
        <v>0</v>
      </c>
      <c r="DD63" s="14">
        <f t="shared" si="73"/>
        <v>0</v>
      </c>
      <c r="DE63" s="14">
        <f t="shared" si="73"/>
        <v>0</v>
      </c>
      <c r="DF63" s="40">
        <f t="shared" si="73"/>
        <v>0</v>
      </c>
      <c r="DG63" s="14">
        <f t="shared" si="73"/>
        <v>0</v>
      </c>
      <c r="DJ63" s="224"/>
      <c r="DK63" s="229"/>
      <c r="DL63" s="232"/>
      <c r="DM63" s="229"/>
    </row>
    <row r="64" spans="1:117" ht="50.25" hidden="1" customHeight="1" x14ac:dyDescent="0.25">
      <c r="A64" s="165"/>
      <c r="B64" s="152"/>
      <c r="C64" s="10" t="s">
        <v>183</v>
      </c>
      <c r="D64" s="11" t="s">
        <v>184</v>
      </c>
      <c r="E64" s="12">
        <v>520</v>
      </c>
      <c r="F64" s="13" t="s">
        <v>80</v>
      </c>
      <c r="G64" s="14">
        <f t="shared" si="20"/>
        <v>361901442</v>
      </c>
      <c r="H64" s="34"/>
      <c r="I64" s="34"/>
      <c r="J64" s="23"/>
      <c r="K64" s="23"/>
      <c r="L64" s="14">
        <f>28450721+133450721</f>
        <v>161901442</v>
      </c>
      <c r="M64" s="14"/>
      <c r="N64" s="14"/>
      <c r="O64" s="14"/>
      <c r="P64" s="14"/>
      <c r="Q64" s="14"/>
      <c r="R64" s="14"/>
      <c r="S64" s="14">
        <v>200000000</v>
      </c>
      <c r="T64" s="14"/>
      <c r="U64" s="14"/>
      <c r="V64" s="14"/>
      <c r="W64" s="14"/>
      <c r="X64" s="14"/>
      <c r="Y64" s="14"/>
      <c r="Z64" s="14"/>
      <c r="AB64" s="16">
        <f t="shared" si="0"/>
        <v>0.47297723671407754</v>
      </c>
      <c r="AC64" s="14">
        <f t="shared" si="14"/>
        <v>171171144</v>
      </c>
      <c r="AD64" s="14"/>
      <c r="AE64" s="14"/>
      <c r="AF64" s="14"/>
      <c r="AG64" s="14"/>
      <c r="AH64" s="14">
        <f>+'[4]MARZO 2016 ULTIMO'!$O$1120</f>
        <v>30499889</v>
      </c>
      <c r="AI64" s="14"/>
      <c r="AJ64" s="14"/>
      <c r="AK64" s="14"/>
      <c r="AL64" s="14"/>
      <c r="AM64" s="14"/>
      <c r="AN64" s="14"/>
      <c r="AO64" s="14">
        <f>+'[2]ENERO 2016'!$V$684</f>
        <v>140671255</v>
      </c>
      <c r="AP64" s="14"/>
      <c r="AQ64" s="14"/>
      <c r="AR64" s="14"/>
      <c r="AS64" s="14"/>
      <c r="AT64" s="14"/>
      <c r="AU64" s="14"/>
      <c r="AV64" s="14"/>
      <c r="AW64" s="16">
        <f t="shared" si="1"/>
        <v>0.52702276328592246</v>
      </c>
      <c r="AX64" s="14">
        <f t="shared" si="65"/>
        <v>190730298</v>
      </c>
      <c r="AY64" s="14">
        <f t="shared" si="38"/>
        <v>0</v>
      </c>
      <c r="AZ64" s="14">
        <f t="shared" si="66"/>
        <v>0</v>
      </c>
      <c r="BA64" s="14">
        <f t="shared" si="66"/>
        <v>0</v>
      </c>
      <c r="BB64" s="14">
        <f t="shared" si="66"/>
        <v>0</v>
      </c>
      <c r="BC64" s="14">
        <f t="shared" si="67"/>
        <v>131401553</v>
      </c>
      <c r="BD64" s="14">
        <f t="shared" si="67"/>
        <v>0</v>
      </c>
      <c r="BE64" s="14">
        <f t="shared" si="67"/>
        <v>0</v>
      </c>
      <c r="BF64" s="14">
        <f>O64-AK64</f>
        <v>0</v>
      </c>
      <c r="BG64" s="14">
        <f t="shared" si="67"/>
        <v>0</v>
      </c>
      <c r="BH64" s="14">
        <f t="shared" si="67"/>
        <v>0</v>
      </c>
      <c r="BI64" s="14">
        <f t="shared" si="67"/>
        <v>0</v>
      </c>
      <c r="BJ64" s="14">
        <f t="shared" si="67"/>
        <v>59328745</v>
      </c>
      <c r="BK64" s="14">
        <f t="shared" si="67"/>
        <v>0</v>
      </c>
      <c r="BL64" s="14">
        <f>U64-AQ64</f>
        <v>0</v>
      </c>
      <c r="BM64" s="14">
        <f t="shared" si="67"/>
        <v>0</v>
      </c>
      <c r="BN64" s="14">
        <f t="shared" si="67"/>
        <v>0</v>
      </c>
      <c r="BO64" s="14"/>
      <c r="BP64" s="14">
        <f t="shared" si="68"/>
        <v>0</v>
      </c>
      <c r="BQ64" s="14">
        <f t="shared" si="69"/>
        <v>0</v>
      </c>
      <c r="BR64" s="16">
        <f t="shared" si="7"/>
        <v>0.4136998022793178</v>
      </c>
      <c r="BS64" s="14">
        <f t="shared" si="16"/>
        <v>149718555</v>
      </c>
      <c r="BT64" s="14"/>
      <c r="BU64" s="14"/>
      <c r="BV64" s="14"/>
      <c r="BW64" s="14"/>
      <c r="BX64" s="14">
        <f>+'[4]MARZO 2016 ULTIMO'!$H$1144+'[4]MARZO 2016 ULTIMO'!$H$1121</f>
        <v>25106251</v>
      </c>
      <c r="BY64" s="14"/>
      <c r="BZ64" s="14"/>
      <c r="CA64" s="14"/>
      <c r="CB64" s="14"/>
      <c r="CC64" s="14"/>
      <c r="CD64" s="14"/>
      <c r="CE64" s="14">
        <f>+'[4]MARZO 2016 ULTIMO'!$H$1118-BX64</f>
        <v>124612304</v>
      </c>
      <c r="CF64" s="14"/>
      <c r="CG64" s="14"/>
      <c r="CH64" s="14"/>
      <c r="CI64" s="14"/>
      <c r="CJ64" s="14"/>
      <c r="CK64" s="14"/>
      <c r="CL64" s="14"/>
      <c r="CM64" s="16">
        <f t="shared" si="70"/>
        <v>0.5863001977206822</v>
      </c>
      <c r="CN64" s="14">
        <f t="shared" si="39"/>
        <v>212182887</v>
      </c>
      <c r="CO64" s="14">
        <f t="shared" si="60"/>
        <v>0</v>
      </c>
      <c r="CP64" s="14">
        <f t="shared" si="60"/>
        <v>0</v>
      </c>
      <c r="CQ64" s="14">
        <f t="shared" si="60"/>
        <v>0</v>
      </c>
      <c r="CR64" s="14">
        <f t="shared" si="60"/>
        <v>0</v>
      </c>
      <c r="CS64" s="14">
        <f t="shared" si="60"/>
        <v>136795191</v>
      </c>
      <c r="CT64" s="14">
        <f t="shared" si="60"/>
        <v>0</v>
      </c>
      <c r="CU64" s="14">
        <f t="shared" si="60"/>
        <v>0</v>
      </c>
      <c r="CV64" s="14">
        <f t="shared" si="71"/>
        <v>0</v>
      </c>
      <c r="CW64" s="14">
        <f t="shared" si="71"/>
        <v>0</v>
      </c>
      <c r="CX64" s="14">
        <f t="shared" si="71"/>
        <v>0</v>
      </c>
      <c r="CY64" s="14">
        <f t="shared" si="72"/>
        <v>0</v>
      </c>
      <c r="CZ64" s="14">
        <f t="shared" si="72"/>
        <v>75387696</v>
      </c>
      <c r="DA64" s="14">
        <f t="shared" si="72"/>
        <v>0</v>
      </c>
      <c r="DB64" s="14">
        <f t="shared" si="73"/>
        <v>0</v>
      </c>
      <c r="DC64" s="14">
        <f t="shared" si="73"/>
        <v>0</v>
      </c>
      <c r="DD64" s="14">
        <f t="shared" si="73"/>
        <v>0</v>
      </c>
      <c r="DE64" s="14">
        <f t="shared" si="73"/>
        <v>0</v>
      </c>
      <c r="DF64" s="40">
        <f t="shared" si="73"/>
        <v>0</v>
      </c>
      <c r="DG64" s="14">
        <f t="shared" si="73"/>
        <v>0</v>
      </c>
      <c r="DJ64" s="224"/>
      <c r="DK64" s="229"/>
      <c r="DL64" s="232"/>
      <c r="DM64" s="229"/>
    </row>
    <row r="65" spans="1:117" ht="39" hidden="1" customHeight="1" x14ac:dyDescent="0.25">
      <c r="A65" s="165"/>
      <c r="B65" s="152"/>
      <c r="C65" s="10" t="s">
        <v>185</v>
      </c>
      <c r="D65" s="11" t="s">
        <v>186</v>
      </c>
      <c r="E65" s="12">
        <v>520</v>
      </c>
      <c r="F65" s="13" t="s">
        <v>187</v>
      </c>
      <c r="G65" s="14">
        <f t="shared" si="20"/>
        <v>11000000</v>
      </c>
      <c r="H65" s="14"/>
      <c r="I65" s="23"/>
      <c r="J65" s="23"/>
      <c r="K65" s="23"/>
      <c r="L65" s="23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>
        <f>8000000+3000000</f>
        <v>11000000</v>
      </c>
      <c r="AB65" s="16">
        <f t="shared" si="0"/>
        <v>0</v>
      </c>
      <c r="AC65" s="14">
        <f t="shared" si="14"/>
        <v>0</v>
      </c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6">
        <f t="shared" si="1"/>
        <v>1</v>
      </c>
      <c r="AX65" s="14">
        <f t="shared" si="65"/>
        <v>11000000</v>
      </c>
      <c r="AY65" s="14">
        <f t="shared" si="38"/>
        <v>0</v>
      </c>
      <c r="AZ65" s="14">
        <f t="shared" si="66"/>
        <v>0</v>
      </c>
      <c r="BA65" s="14">
        <f t="shared" si="66"/>
        <v>0</v>
      </c>
      <c r="BB65" s="14">
        <f t="shared" si="66"/>
        <v>0</v>
      </c>
      <c r="BC65" s="14">
        <f t="shared" si="67"/>
        <v>0</v>
      </c>
      <c r="BD65" s="14">
        <f t="shared" si="67"/>
        <v>0</v>
      </c>
      <c r="BE65" s="14">
        <f t="shared" si="67"/>
        <v>0</v>
      </c>
      <c r="BF65" s="14">
        <f>O65-AK65</f>
        <v>0</v>
      </c>
      <c r="BG65" s="14">
        <f t="shared" si="67"/>
        <v>0</v>
      </c>
      <c r="BH65" s="14">
        <f t="shared" si="67"/>
        <v>0</v>
      </c>
      <c r="BI65" s="14">
        <f t="shared" si="67"/>
        <v>0</v>
      </c>
      <c r="BJ65" s="14">
        <f t="shared" si="67"/>
        <v>0</v>
      </c>
      <c r="BK65" s="14">
        <f t="shared" si="67"/>
        <v>0</v>
      </c>
      <c r="BL65" s="14">
        <f>U65-AQ65</f>
        <v>0</v>
      </c>
      <c r="BM65" s="14">
        <f t="shared" si="67"/>
        <v>0</v>
      </c>
      <c r="BN65" s="14">
        <f t="shared" si="67"/>
        <v>0</v>
      </c>
      <c r="BO65" s="14"/>
      <c r="BP65" s="14">
        <f t="shared" si="68"/>
        <v>0</v>
      </c>
      <c r="BQ65" s="14">
        <f t="shared" si="69"/>
        <v>11000000</v>
      </c>
      <c r="BR65" s="16">
        <f t="shared" si="7"/>
        <v>0</v>
      </c>
      <c r="BS65" s="14">
        <f t="shared" si="16"/>
        <v>0</v>
      </c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6">
        <f t="shared" si="70"/>
        <v>1</v>
      </c>
      <c r="CN65" s="14">
        <f t="shared" si="39"/>
        <v>11000000</v>
      </c>
      <c r="CO65" s="14">
        <f t="shared" si="60"/>
        <v>0</v>
      </c>
      <c r="CP65" s="14">
        <f t="shared" si="60"/>
        <v>0</v>
      </c>
      <c r="CQ65" s="14">
        <f t="shared" si="60"/>
        <v>0</v>
      </c>
      <c r="CR65" s="14">
        <f t="shared" si="60"/>
        <v>0</v>
      </c>
      <c r="CS65" s="14">
        <f t="shared" si="60"/>
        <v>0</v>
      </c>
      <c r="CT65" s="14">
        <f t="shared" si="60"/>
        <v>0</v>
      </c>
      <c r="CU65" s="14">
        <f t="shared" si="60"/>
        <v>0</v>
      </c>
      <c r="CV65" s="14">
        <f t="shared" si="71"/>
        <v>0</v>
      </c>
      <c r="CW65" s="14">
        <f t="shared" si="71"/>
        <v>0</v>
      </c>
      <c r="CX65" s="14">
        <f t="shared" si="71"/>
        <v>0</v>
      </c>
      <c r="CY65" s="14">
        <f t="shared" si="72"/>
        <v>0</v>
      </c>
      <c r="CZ65" s="14">
        <f t="shared" si="72"/>
        <v>0</v>
      </c>
      <c r="DA65" s="14">
        <f t="shared" si="72"/>
        <v>0</v>
      </c>
      <c r="DB65" s="14">
        <f t="shared" si="73"/>
        <v>0</v>
      </c>
      <c r="DC65" s="14">
        <f t="shared" si="73"/>
        <v>0</v>
      </c>
      <c r="DD65" s="14">
        <f t="shared" si="73"/>
        <v>0</v>
      </c>
      <c r="DE65" s="14">
        <f t="shared" si="73"/>
        <v>0</v>
      </c>
      <c r="DF65" s="40">
        <f t="shared" si="73"/>
        <v>0</v>
      </c>
      <c r="DG65" s="14">
        <f t="shared" si="73"/>
        <v>11000000</v>
      </c>
      <c r="DJ65" s="224"/>
      <c r="DK65" s="229"/>
      <c r="DL65" s="232"/>
      <c r="DM65" s="229"/>
    </row>
    <row r="66" spans="1:117" ht="37.5" hidden="1" customHeight="1" x14ac:dyDescent="0.25">
      <c r="A66" s="165"/>
      <c r="B66" s="152"/>
      <c r="C66" s="10" t="s">
        <v>188</v>
      </c>
      <c r="D66" s="11" t="s">
        <v>189</v>
      </c>
      <c r="E66" s="12">
        <v>520</v>
      </c>
      <c r="F66" s="13" t="s">
        <v>190</v>
      </c>
      <c r="G66" s="14">
        <f t="shared" si="20"/>
        <v>5000000</v>
      </c>
      <c r="H66" s="14"/>
      <c r="I66" s="23"/>
      <c r="J66" s="23"/>
      <c r="K66" s="23"/>
      <c r="L66" s="23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>
        <v>5000000</v>
      </c>
      <c r="AB66" s="16">
        <f t="shared" si="0"/>
        <v>0</v>
      </c>
      <c r="AC66" s="14">
        <f t="shared" si="14"/>
        <v>0</v>
      </c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6">
        <f t="shared" si="1"/>
        <v>1</v>
      </c>
      <c r="AX66" s="14">
        <f t="shared" si="65"/>
        <v>5000000</v>
      </c>
      <c r="AY66" s="14">
        <f t="shared" si="38"/>
        <v>0</v>
      </c>
      <c r="AZ66" s="14">
        <f t="shared" si="66"/>
        <v>0</v>
      </c>
      <c r="BA66" s="14">
        <f t="shared" si="66"/>
        <v>0</v>
      </c>
      <c r="BB66" s="14">
        <f t="shared" si="66"/>
        <v>0</v>
      </c>
      <c r="BC66" s="14">
        <f t="shared" si="67"/>
        <v>0</v>
      </c>
      <c r="BD66" s="14">
        <f t="shared" si="67"/>
        <v>0</v>
      </c>
      <c r="BE66" s="14">
        <f t="shared" si="67"/>
        <v>0</v>
      </c>
      <c r="BF66" s="14">
        <f>O66-AK66</f>
        <v>0</v>
      </c>
      <c r="BG66" s="14">
        <f t="shared" si="67"/>
        <v>0</v>
      </c>
      <c r="BH66" s="14">
        <f t="shared" si="67"/>
        <v>0</v>
      </c>
      <c r="BI66" s="14">
        <f t="shared" si="67"/>
        <v>0</v>
      </c>
      <c r="BJ66" s="14">
        <f t="shared" si="67"/>
        <v>0</v>
      </c>
      <c r="BK66" s="14">
        <f t="shared" si="67"/>
        <v>0</v>
      </c>
      <c r="BL66" s="14">
        <f>U66-AQ66</f>
        <v>0</v>
      </c>
      <c r="BM66" s="14">
        <f t="shared" si="67"/>
        <v>0</v>
      </c>
      <c r="BN66" s="14">
        <f t="shared" si="67"/>
        <v>0</v>
      </c>
      <c r="BO66" s="14"/>
      <c r="BP66" s="14">
        <f t="shared" si="68"/>
        <v>0</v>
      </c>
      <c r="BQ66" s="14">
        <f t="shared" si="69"/>
        <v>5000000</v>
      </c>
      <c r="BR66" s="16">
        <f t="shared" si="7"/>
        <v>0</v>
      </c>
      <c r="BS66" s="14">
        <f t="shared" si="16"/>
        <v>0</v>
      </c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6">
        <f t="shared" si="70"/>
        <v>1</v>
      </c>
      <c r="CN66" s="14">
        <f>SUM(CO66:DG66)</f>
        <v>5000000</v>
      </c>
      <c r="CO66" s="14">
        <f t="shared" si="60"/>
        <v>0</v>
      </c>
      <c r="CP66" s="14">
        <f t="shared" si="60"/>
        <v>0</v>
      </c>
      <c r="CQ66" s="14">
        <f t="shared" si="60"/>
        <v>0</v>
      </c>
      <c r="CR66" s="14">
        <f t="shared" si="60"/>
        <v>0</v>
      </c>
      <c r="CS66" s="14">
        <f t="shared" si="60"/>
        <v>0</v>
      </c>
      <c r="CT66" s="14">
        <f t="shared" si="60"/>
        <v>0</v>
      </c>
      <c r="CU66" s="14">
        <f t="shared" si="60"/>
        <v>0</v>
      </c>
      <c r="CV66" s="14">
        <f t="shared" si="71"/>
        <v>0</v>
      </c>
      <c r="CW66" s="14">
        <f t="shared" si="71"/>
        <v>0</v>
      </c>
      <c r="CX66" s="14">
        <f t="shared" si="71"/>
        <v>0</v>
      </c>
      <c r="CY66" s="14">
        <f t="shared" si="72"/>
        <v>0</v>
      </c>
      <c r="CZ66" s="14">
        <f t="shared" si="72"/>
        <v>0</v>
      </c>
      <c r="DA66" s="14">
        <f t="shared" si="72"/>
        <v>0</v>
      </c>
      <c r="DB66" s="14">
        <f t="shared" si="73"/>
        <v>0</v>
      </c>
      <c r="DC66" s="14">
        <f t="shared" si="73"/>
        <v>0</v>
      </c>
      <c r="DD66" s="14">
        <f t="shared" si="73"/>
        <v>0</v>
      </c>
      <c r="DE66" s="14">
        <f t="shared" si="73"/>
        <v>0</v>
      </c>
      <c r="DF66" s="40">
        <f t="shared" si="73"/>
        <v>0</v>
      </c>
      <c r="DG66" s="14">
        <f t="shared" si="73"/>
        <v>5000000</v>
      </c>
      <c r="DJ66" s="224"/>
      <c r="DK66" s="229"/>
      <c r="DL66" s="232"/>
      <c r="DM66" s="229"/>
    </row>
    <row r="67" spans="1:117" ht="36" hidden="1" customHeight="1" x14ac:dyDescent="0.25">
      <c r="A67" s="165"/>
      <c r="B67" s="152"/>
      <c r="C67" s="10" t="s">
        <v>191</v>
      </c>
      <c r="D67" s="11" t="s">
        <v>192</v>
      </c>
      <c r="E67" s="12">
        <v>520</v>
      </c>
      <c r="F67" s="13" t="s">
        <v>190</v>
      </c>
      <c r="G67" s="14">
        <f t="shared" si="20"/>
        <v>7000000</v>
      </c>
      <c r="H67" s="14"/>
      <c r="I67" s="23"/>
      <c r="J67" s="23"/>
      <c r="K67" s="23"/>
      <c r="L67" s="23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>
        <v>7000000</v>
      </c>
      <c r="AA67" s="43"/>
      <c r="AB67" s="16">
        <f t="shared" si="0"/>
        <v>0</v>
      </c>
      <c r="AC67" s="14">
        <f t="shared" si="14"/>
        <v>0</v>
      </c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6">
        <f t="shared" si="1"/>
        <v>1</v>
      </c>
      <c r="AX67" s="14">
        <f t="shared" si="65"/>
        <v>7000000</v>
      </c>
      <c r="AY67" s="14">
        <f t="shared" si="38"/>
        <v>0</v>
      </c>
      <c r="AZ67" s="14">
        <f t="shared" si="66"/>
        <v>0</v>
      </c>
      <c r="BA67" s="14">
        <f t="shared" si="66"/>
        <v>0</v>
      </c>
      <c r="BB67" s="14">
        <f t="shared" si="66"/>
        <v>0</v>
      </c>
      <c r="BC67" s="14">
        <f t="shared" si="67"/>
        <v>0</v>
      </c>
      <c r="BD67" s="14">
        <f t="shared" si="67"/>
        <v>0</v>
      </c>
      <c r="BE67" s="14">
        <f t="shared" si="67"/>
        <v>0</v>
      </c>
      <c r="BF67" s="14">
        <f>+O67-AK67</f>
        <v>0</v>
      </c>
      <c r="BG67" s="14">
        <f t="shared" si="67"/>
        <v>0</v>
      </c>
      <c r="BH67" s="14">
        <f t="shared" si="67"/>
        <v>0</v>
      </c>
      <c r="BI67" s="14">
        <f t="shared" si="67"/>
        <v>0</v>
      </c>
      <c r="BJ67" s="14">
        <f t="shared" si="67"/>
        <v>0</v>
      </c>
      <c r="BK67" s="14">
        <f t="shared" si="67"/>
        <v>0</v>
      </c>
      <c r="BL67" s="14">
        <f>+U67-AQ67</f>
        <v>0</v>
      </c>
      <c r="BM67" s="14">
        <f t="shared" si="67"/>
        <v>0</v>
      </c>
      <c r="BN67" s="14">
        <f t="shared" si="67"/>
        <v>0</v>
      </c>
      <c r="BO67" s="14">
        <f>+X67-AT67</f>
        <v>0</v>
      </c>
      <c r="BP67" s="14">
        <f t="shared" si="68"/>
        <v>0</v>
      </c>
      <c r="BQ67" s="14">
        <f t="shared" si="69"/>
        <v>7000000</v>
      </c>
      <c r="BR67" s="16">
        <f t="shared" si="7"/>
        <v>0</v>
      </c>
      <c r="BS67" s="14">
        <f t="shared" si="16"/>
        <v>0</v>
      </c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6">
        <f t="shared" si="70"/>
        <v>1</v>
      </c>
      <c r="CN67" s="14">
        <f t="shared" si="39"/>
        <v>7000000</v>
      </c>
      <c r="CO67" s="14">
        <f t="shared" si="60"/>
        <v>0</v>
      </c>
      <c r="CP67" s="14">
        <f t="shared" si="60"/>
        <v>0</v>
      </c>
      <c r="CQ67" s="14">
        <f t="shared" si="60"/>
        <v>0</v>
      </c>
      <c r="CR67" s="14">
        <f t="shared" si="60"/>
        <v>0</v>
      </c>
      <c r="CS67" s="14">
        <f t="shared" si="60"/>
        <v>0</v>
      </c>
      <c r="CT67" s="14">
        <f t="shared" si="60"/>
        <v>0</v>
      </c>
      <c r="CU67" s="14">
        <f t="shared" si="60"/>
        <v>0</v>
      </c>
      <c r="CV67" s="14">
        <f t="shared" si="71"/>
        <v>0</v>
      </c>
      <c r="CW67" s="14">
        <f t="shared" si="71"/>
        <v>0</v>
      </c>
      <c r="CX67" s="14">
        <f t="shared" si="71"/>
        <v>0</v>
      </c>
      <c r="CY67" s="14">
        <f t="shared" si="72"/>
        <v>0</v>
      </c>
      <c r="CZ67" s="14">
        <f t="shared" si="72"/>
        <v>0</v>
      </c>
      <c r="DA67" s="14">
        <f t="shared" si="72"/>
        <v>0</v>
      </c>
      <c r="DB67" s="14">
        <f t="shared" si="73"/>
        <v>0</v>
      </c>
      <c r="DC67" s="14">
        <f t="shared" si="73"/>
        <v>0</v>
      </c>
      <c r="DD67" s="14">
        <f t="shared" si="73"/>
        <v>0</v>
      </c>
      <c r="DE67" s="14">
        <f t="shared" si="73"/>
        <v>0</v>
      </c>
      <c r="DF67" s="40">
        <f t="shared" si="73"/>
        <v>0</v>
      </c>
      <c r="DG67" s="14">
        <f t="shared" si="73"/>
        <v>7000000</v>
      </c>
      <c r="DJ67" s="224"/>
      <c r="DK67" s="229"/>
      <c r="DL67" s="232"/>
      <c r="DM67" s="229"/>
    </row>
    <row r="68" spans="1:117" ht="76.5" hidden="1" customHeight="1" x14ac:dyDescent="0.25">
      <c r="A68" s="165"/>
      <c r="B68" s="152"/>
      <c r="C68" s="10" t="s">
        <v>193</v>
      </c>
      <c r="D68" s="11" t="s">
        <v>194</v>
      </c>
      <c r="E68" s="12">
        <v>520</v>
      </c>
      <c r="F68" s="13" t="s">
        <v>195</v>
      </c>
      <c r="G68" s="14">
        <f t="shared" si="20"/>
        <v>303826778</v>
      </c>
      <c r="H68" s="14"/>
      <c r="I68" s="23"/>
      <c r="J68" s="23"/>
      <c r="K68" s="23"/>
      <c r="L68" s="23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>
        <f>267022558+25000000+11804220</f>
        <v>303826778</v>
      </c>
      <c r="AA68" s="43"/>
      <c r="AB68" s="16">
        <f t="shared" si="0"/>
        <v>0.69891747988059172</v>
      </c>
      <c r="AC68" s="14">
        <f t="shared" si="14"/>
        <v>212349846</v>
      </c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>
        <v>212349846</v>
      </c>
      <c r="AW68" s="16">
        <f t="shared" si="1"/>
        <v>0.30108252011940828</v>
      </c>
      <c r="AX68" s="14">
        <f t="shared" si="65"/>
        <v>91476932</v>
      </c>
      <c r="AY68" s="14">
        <f t="shared" si="38"/>
        <v>0</v>
      </c>
      <c r="AZ68" s="14">
        <f t="shared" si="66"/>
        <v>0</v>
      </c>
      <c r="BA68" s="14">
        <f t="shared" si="66"/>
        <v>0</v>
      </c>
      <c r="BB68" s="14">
        <f t="shared" si="66"/>
        <v>0</v>
      </c>
      <c r="BC68" s="14">
        <f t="shared" si="67"/>
        <v>0</v>
      </c>
      <c r="BD68" s="14">
        <f t="shared" si="67"/>
        <v>0</v>
      </c>
      <c r="BE68" s="14">
        <f t="shared" si="67"/>
        <v>0</v>
      </c>
      <c r="BF68" s="14">
        <f>+O68-AK68</f>
        <v>0</v>
      </c>
      <c r="BG68" s="14">
        <f t="shared" si="67"/>
        <v>0</v>
      </c>
      <c r="BH68" s="14">
        <f t="shared" si="67"/>
        <v>0</v>
      </c>
      <c r="BI68" s="14">
        <f t="shared" si="67"/>
        <v>0</v>
      </c>
      <c r="BJ68" s="14">
        <f t="shared" si="67"/>
        <v>0</v>
      </c>
      <c r="BK68" s="14">
        <f t="shared" si="67"/>
        <v>0</v>
      </c>
      <c r="BL68" s="14">
        <f>+U68-AQ68</f>
        <v>0</v>
      </c>
      <c r="BM68" s="14">
        <f t="shared" si="67"/>
        <v>0</v>
      </c>
      <c r="BN68" s="14">
        <f t="shared" si="67"/>
        <v>0</v>
      </c>
      <c r="BO68" s="14"/>
      <c r="BP68" s="14">
        <f t="shared" si="68"/>
        <v>0</v>
      </c>
      <c r="BQ68" s="14">
        <f t="shared" si="69"/>
        <v>91476932</v>
      </c>
      <c r="BR68" s="16">
        <f t="shared" si="7"/>
        <v>0.66512373705256489</v>
      </c>
      <c r="BS68" s="14">
        <f t="shared" si="16"/>
        <v>202082402</v>
      </c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>
        <f>+'[4]MARZO 2016 ULTIMO'!$H$1164</f>
        <v>202082402</v>
      </c>
      <c r="CM68" s="16">
        <f t="shared" si="70"/>
        <v>0.33487626294743511</v>
      </c>
      <c r="CN68" s="14">
        <f t="shared" si="39"/>
        <v>101744376</v>
      </c>
      <c r="CO68" s="14">
        <f t="shared" si="60"/>
        <v>0</v>
      </c>
      <c r="CP68" s="14">
        <f t="shared" si="60"/>
        <v>0</v>
      </c>
      <c r="CQ68" s="14">
        <f t="shared" si="60"/>
        <v>0</v>
      </c>
      <c r="CR68" s="14">
        <f t="shared" si="60"/>
        <v>0</v>
      </c>
      <c r="CS68" s="14">
        <f t="shared" si="60"/>
        <v>0</v>
      </c>
      <c r="CT68" s="14">
        <f t="shared" si="60"/>
        <v>0</v>
      </c>
      <c r="CU68" s="14">
        <f t="shared" si="60"/>
        <v>0</v>
      </c>
      <c r="CV68" s="14">
        <f t="shared" si="71"/>
        <v>0</v>
      </c>
      <c r="CW68" s="14">
        <f t="shared" si="71"/>
        <v>0</v>
      </c>
      <c r="CX68" s="14">
        <f t="shared" si="71"/>
        <v>0</v>
      </c>
      <c r="CY68" s="14">
        <f t="shared" si="72"/>
        <v>0</v>
      </c>
      <c r="CZ68" s="14">
        <f t="shared" si="72"/>
        <v>0</v>
      </c>
      <c r="DA68" s="14">
        <f t="shared" si="72"/>
        <v>0</v>
      </c>
      <c r="DB68" s="14">
        <f t="shared" si="73"/>
        <v>0</v>
      </c>
      <c r="DC68" s="14">
        <f t="shared" si="73"/>
        <v>0</v>
      </c>
      <c r="DD68" s="14">
        <f t="shared" si="73"/>
        <v>0</v>
      </c>
      <c r="DE68" s="14">
        <f t="shared" si="73"/>
        <v>0</v>
      </c>
      <c r="DF68" s="40">
        <f t="shared" si="73"/>
        <v>0</v>
      </c>
      <c r="DG68" s="14">
        <f t="shared" si="73"/>
        <v>101744376</v>
      </c>
      <c r="DJ68" s="224"/>
      <c r="DK68" s="229"/>
      <c r="DL68" s="232"/>
      <c r="DM68" s="229"/>
    </row>
    <row r="69" spans="1:117" ht="49.5" hidden="1" customHeight="1" x14ac:dyDescent="0.25">
      <c r="A69" s="165"/>
      <c r="B69" s="152"/>
      <c r="C69" s="10" t="s">
        <v>196</v>
      </c>
      <c r="D69" s="11" t="s">
        <v>197</v>
      </c>
      <c r="E69" s="12">
        <v>520</v>
      </c>
      <c r="F69" s="13" t="s">
        <v>80</v>
      </c>
      <c r="G69" s="14">
        <f t="shared" si="20"/>
        <v>20000000</v>
      </c>
      <c r="H69" s="14"/>
      <c r="I69" s="23"/>
      <c r="J69" s="23"/>
      <c r="K69" s="23"/>
      <c r="L69" s="14">
        <v>20000000</v>
      </c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43"/>
      <c r="AB69" s="16">
        <f t="shared" si="0"/>
        <v>0</v>
      </c>
      <c r="AC69" s="14">
        <f t="shared" ref="AC69:AC90" si="74">SUM(AD69:AV69)</f>
        <v>0</v>
      </c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6">
        <f t="shared" si="1"/>
        <v>1</v>
      </c>
      <c r="AX69" s="14">
        <f t="shared" si="65"/>
        <v>20000000</v>
      </c>
      <c r="AY69" s="14">
        <f t="shared" si="38"/>
        <v>0</v>
      </c>
      <c r="AZ69" s="14">
        <f t="shared" si="66"/>
        <v>0</v>
      </c>
      <c r="BA69" s="14">
        <f t="shared" si="66"/>
        <v>0</v>
      </c>
      <c r="BB69" s="14">
        <f t="shared" si="66"/>
        <v>0</v>
      </c>
      <c r="BC69" s="14">
        <f t="shared" si="66"/>
        <v>20000000</v>
      </c>
      <c r="BD69" s="14">
        <f t="shared" si="66"/>
        <v>0</v>
      </c>
      <c r="BE69" s="14">
        <f t="shared" si="66"/>
        <v>0</v>
      </c>
      <c r="BF69" s="14">
        <f t="shared" si="66"/>
        <v>0</v>
      </c>
      <c r="BG69" s="14">
        <f t="shared" si="66"/>
        <v>0</v>
      </c>
      <c r="BH69" s="14">
        <f t="shared" si="66"/>
        <v>0</v>
      </c>
      <c r="BI69" s="14">
        <f t="shared" si="66"/>
        <v>0</v>
      </c>
      <c r="BJ69" s="14">
        <f t="shared" si="66"/>
        <v>0</v>
      </c>
      <c r="BK69" s="14">
        <f t="shared" si="66"/>
        <v>0</v>
      </c>
      <c r="BL69" s="14">
        <f t="shared" si="66"/>
        <v>0</v>
      </c>
      <c r="BM69" s="14">
        <f t="shared" si="66"/>
        <v>0</v>
      </c>
      <c r="BN69" s="14">
        <f t="shared" si="66"/>
        <v>0</v>
      </c>
      <c r="BO69" s="14">
        <f t="shared" si="66"/>
        <v>0</v>
      </c>
      <c r="BP69" s="14">
        <f t="shared" si="68"/>
        <v>0</v>
      </c>
      <c r="BQ69" s="14">
        <f t="shared" si="68"/>
        <v>0</v>
      </c>
      <c r="BR69" s="16">
        <f t="shared" si="7"/>
        <v>0</v>
      </c>
      <c r="BS69" s="14">
        <f t="shared" si="16"/>
        <v>0</v>
      </c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6">
        <f t="shared" si="70"/>
        <v>1</v>
      </c>
      <c r="CN69" s="14">
        <f t="shared" si="39"/>
        <v>20000000</v>
      </c>
      <c r="CO69" s="14">
        <f t="shared" si="60"/>
        <v>0</v>
      </c>
      <c r="CP69" s="14">
        <f t="shared" si="60"/>
        <v>0</v>
      </c>
      <c r="CQ69" s="14">
        <f t="shared" si="60"/>
        <v>0</v>
      </c>
      <c r="CR69" s="14">
        <f t="shared" si="60"/>
        <v>0</v>
      </c>
      <c r="CS69" s="14">
        <f t="shared" si="60"/>
        <v>20000000</v>
      </c>
      <c r="CT69" s="14">
        <f t="shared" si="60"/>
        <v>0</v>
      </c>
      <c r="CU69" s="14">
        <f t="shared" si="60"/>
        <v>0</v>
      </c>
      <c r="CV69" s="14">
        <f t="shared" si="60"/>
        <v>0</v>
      </c>
      <c r="CW69" s="14">
        <f t="shared" si="60"/>
        <v>0</v>
      </c>
      <c r="CX69" s="14">
        <f t="shared" si="60"/>
        <v>0</v>
      </c>
      <c r="CY69" s="14">
        <f t="shared" si="72"/>
        <v>0</v>
      </c>
      <c r="CZ69" s="14">
        <f t="shared" si="72"/>
        <v>0</v>
      </c>
      <c r="DA69" s="14">
        <f t="shared" si="72"/>
        <v>0</v>
      </c>
      <c r="DB69" s="14">
        <f t="shared" si="72"/>
        <v>0</v>
      </c>
      <c r="DC69" s="14">
        <f t="shared" si="72"/>
        <v>0</v>
      </c>
      <c r="DD69" s="14">
        <f t="shared" si="72"/>
        <v>0</v>
      </c>
      <c r="DE69" s="14">
        <f t="shared" si="72"/>
        <v>0</v>
      </c>
      <c r="DF69" s="14">
        <f t="shared" si="72"/>
        <v>0</v>
      </c>
      <c r="DG69" s="14">
        <f t="shared" si="72"/>
        <v>0</v>
      </c>
      <c r="DJ69" s="224"/>
      <c r="DK69" s="229"/>
      <c r="DL69" s="232"/>
      <c r="DM69" s="229"/>
    </row>
    <row r="70" spans="1:117" ht="49.5" hidden="1" customHeight="1" x14ac:dyDescent="0.25">
      <c r="A70" s="169"/>
      <c r="B70" s="153"/>
      <c r="C70" s="10" t="s">
        <v>198</v>
      </c>
      <c r="D70" s="11" t="s">
        <v>199</v>
      </c>
      <c r="E70" s="12">
        <v>520</v>
      </c>
      <c r="F70" s="13" t="s">
        <v>80</v>
      </c>
      <c r="G70" s="14">
        <f t="shared" si="20"/>
        <v>20000000</v>
      </c>
      <c r="H70" s="14"/>
      <c r="I70" s="23"/>
      <c r="J70" s="23"/>
      <c r="K70" s="23"/>
      <c r="L70" s="14">
        <v>20000000</v>
      </c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43"/>
      <c r="AB70" s="16">
        <f t="shared" ref="AB70:AB91" si="75">+AC70/G70</f>
        <v>0.25</v>
      </c>
      <c r="AC70" s="14">
        <f t="shared" si="74"/>
        <v>5000000</v>
      </c>
      <c r="AD70" s="14"/>
      <c r="AE70" s="14"/>
      <c r="AF70" s="14"/>
      <c r="AG70" s="14"/>
      <c r="AH70" s="14">
        <f>+'[2]ENERO 2016'!$O$757</f>
        <v>5000000</v>
      </c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6">
        <f t="shared" ref="AW70:AW90" si="76">1-AB70</f>
        <v>0.75</v>
      </c>
      <c r="AX70" s="14">
        <f t="shared" si="65"/>
        <v>15000000</v>
      </c>
      <c r="AY70" s="14">
        <f t="shared" si="38"/>
        <v>0</v>
      </c>
      <c r="AZ70" s="14">
        <f t="shared" si="66"/>
        <v>0</v>
      </c>
      <c r="BA70" s="14">
        <f t="shared" si="66"/>
        <v>0</v>
      </c>
      <c r="BB70" s="14">
        <f t="shared" si="66"/>
        <v>0</v>
      </c>
      <c r="BC70" s="14">
        <f t="shared" si="68"/>
        <v>15000000</v>
      </c>
      <c r="BD70" s="14">
        <f t="shared" si="68"/>
        <v>0</v>
      </c>
      <c r="BE70" s="14">
        <f t="shared" si="68"/>
        <v>0</v>
      </c>
      <c r="BF70" s="14">
        <f t="shared" si="68"/>
        <v>0</v>
      </c>
      <c r="BG70" s="14">
        <f t="shared" si="68"/>
        <v>0</v>
      </c>
      <c r="BH70" s="14">
        <f t="shared" si="68"/>
        <v>0</v>
      </c>
      <c r="BI70" s="14">
        <f t="shared" si="68"/>
        <v>0</v>
      </c>
      <c r="BJ70" s="14">
        <f t="shared" si="68"/>
        <v>0</v>
      </c>
      <c r="BK70" s="14">
        <f t="shared" si="68"/>
        <v>0</v>
      </c>
      <c r="BL70" s="14">
        <f t="shared" si="68"/>
        <v>0</v>
      </c>
      <c r="BM70" s="14">
        <f t="shared" si="68"/>
        <v>0</v>
      </c>
      <c r="BN70" s="14">
        <f t="shared" si="68"/>
        <v>0</v>
      </c>
      <c r="BO70" s="14">
        <f t="shared" si="68"/>
        <v>0</v>
      </c>
      <c r="BP70" s="14">
        <f t="shared" si="68"/>
        <v>0</v>
      </c>
      <c r="BQ70" s="14">
        <f t="shared" si="68"/>
        <v>0</v>
      </c>
      <c r="BR70" s="16">
        <f t="shared" ref="BR70:BR91" si="77">+BS70/G70</f>
        <v>0.1143624</v>
      </c>
      <c r="BS70" s="14">
        <f t="shared" ref="BS70:BS90" si="78">SUM(BT70:CL70)</f>
        <v>2287248</v>
      </c>
      <c r="BT70" s="14"/>
      <c r="BU70" s="14"/>
      <c r="BV70" s="14"/>
      <c r="BW70" s="14"/>
      <c r="BX70" s="14">
        <v>2287248</v>
      </c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6">
        <f t="shared" si="70"/>
        <v>0.88563760000000002</v>
      </c>
      <c r="CN70" s="14">
        <f t="shared" si="39"/>
        <v>17712752</v>
      </c>
      <c r="CO70" s="14">
        <f t="shared" si="60"/>
        <v>0</v>
      </c>
      <c r="CP70" s="14">
        <f t="shared" si="60"/>
        <v>0</v>
      </c>
      <c r="CQ70" s="14">
        <f t="shared" si="60"/>
        <v>0</v>
      </c>
      <c r="CR70" s="14">
        <f t="shared" si="60"/>
        <v>0</v>
      </c>
      <c r="CS70" s="14">
        <f t="shared" si="60"/>
        <v>17712752</v>
      </c>
      <c r="CT70" s="14">
        <f t="shared" si="60"/>
        <v>0</v>
      </c>
      <c r="CU70" s="14">
        <f t="shared" si="60"/>
        <v>0</v>
      </c>
      <c r="CV70" s="14">
        <f t="shared" si="60"/>
        <v>0</v>
      </c>
      <c r="CW70" s="14">
        <f t="shared" si="60"/>
        <v>0</v>
      </c>
      <c r="CX70" s="14">
        <f t="shared" si="60"/>
        <v>0</v>
      </c>
      <c r="CY70" s="14">
        <f t="shared" si="72"/>
        <v>0</v>
      </c>
      <c r="CZ70" s="14">
        <f t="shared" si="72"/>
        <v>0</v>
      </c>
      <c r="DA70" s="14">
        <f t="shared" si="72"/>
        <v>0</v>
      </c>
      <c r="DB70" s="14">
        <f t="shared" si="72"/>
        <v>0</v>
      </c>
      <c r="DC70" s="14">
        <f t="shared" si="72"/>
        <v>0</v>
      </c>
      <c r="DD70" s="14">
        <f t="shared" si="72"/>
        <v>0</v>
      </c>
      <c r="DE70" s="14">
        <f t="shared" si="72"/>
        <v>0</v>
      </c>
      <c r="DF70" s="14">
        <f t="shared" si="72"/>
        <v>0</v>
      </c>
      <c r="DG70" s="14">
        <f t="shared" si="72"/>
        <v>0</v>
      </c>
      <c r="DJ70" s="224"/>
      <c r="DK70" s="229"/>
      <c r="DL70" s="232"/>
      <c r="DM70" s="229"/>
    </row>
    <row r="71" spans="1:117" ht="53.25" hidden="1" customHeight="1" x14ac:dyDescent="0.25">
      <c r="A71" s="164" t="s">
        <v>167</v>
      </c>
      <c r="B71" s="166" t="s">
        <v>200</v>
      </c>
      <c r="C71" s="10" t="s">
        <v>201</v>
      </c>
      <c r="D71" s="11" t="s">
        <v>202</v>
      </c>
      <c r="E71" s="12">
        <v>520</v>
      </c>
      <c r="F71" s="13" t="s">
        <v>80</v>
      </c>
      <c r="G71" s="14">
        <f t="shared" si="20"/>
        <v>10000000</v>
      </c>
      <c r="H71" s="14"/>
      <c r="I71" s="23"/>
      <c r="J71" s="14"/>
      <c r="K71" s="14"/>
      <c r="L71" s="14">
        <f>20000000-10000000</f>
        <v>10000000</v>
      </c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43"/>
      <c r="AB71" s="16">
        <f t="shared" si="75"/>
        <v>0</v>
      </c>
      <c r="AC71" s="14">
        <f t="shared" si="74"/>
        <v>0</v>
      </c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6">
        <f t="shared" si="76"/>
        <v>1</v>
      </c>
      <c r="AX71" s="14">
        <f t="shared" si="65"/>
        <v>10000000</v>
      </c>
      <c r="AY71" s="14">
        <f t="shared" si="38"/>
        <v>0</v>
      </c>
      <c r="AZ71" s="14">
        <f t="shared" si="66"/>
        <v>0</v>
      </c>
      <c r="BA71" s="14">
        <f t="shared" si="66"/>
        <v>0</v>
      </c>
      <c r="BB71" s="14">
        <f t="shared" si="66"/>
        <v>0</v>
      </c>
      <c r="BC71" s="14">
        <f t="shared" ref="BC71:BN86" si="79">+L71-AH71</f>
        <v>10000000</v>
      </c>
      <c r="BD71" s="14">
        <f t="shared" si="79"/>
        <v>0</v>
      </c>
      <c r="BE71" s="14">
        <f t="shared" si="79"/>
        <v>0</v>
      </c>
      <c r="BF71" s="14">
        <f t="shared" si="79"/>
        <v>0</v>
      </c>
      <c r="BG71" s="14">
        <f t="shared" si="79"/>
        <v>0</v>
      </c>
      <c r="BH71" s="14">
        <f t="shared" si="79"/>
        <v>0</v>
      </c>
      <c r="BI71" s="14">
        <f t="shared" si="79"/>
        <v>0</v>
      </c>
      <c r="BJ71" s="14">
        <f t="shared" si="79"/>
        <v>0</v>
      </c>
      <c r="BK71" s="14">
        <f t="shared" si="79"/>
        <v>0</v>
      </c>
      <c r="BL71" s="14">
        <f t="shared" si="79"/>
        <v>0</v>
      </c>
      <c r="BM71" s="14">
        <f t="shared" si="79"/>
        <v>0</v>
      </c>
      <c r="BN71" s="14">
        <f t="shared" si="79"/>
        <v>0</v>
      </c>
      <c r="BO71" s="14"/>
      <c r="BP71" s="14">
        <f t="shared" si="68"/>
        <v>0</v>
      </c>
      <c r="BQ71" s="14">
        <f t="shared" si="69"/>
        <v>0</v>
      </c>
      <c r="BR71" s="16">
        <f t="shared" si="77"/>
        <v>0</v>
      </c>
      <c r="BS71" s="14">
        <f t="shared" si="78"/>
        <v>0</v>
      </c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6">
        <f t="shared" si="70"/>
        <v>1</v>
      </c>
      <c r="CN71" s="14">
        <f t="shared" si="39"/>
        <v>10000000</v>
      </c>
      <c r="CO71" s="14">
        <f t="shared" si="60"/>
        <v>0</v>
      </c>
      <c r="CP71" s="14">
        <f t="shared" si="60"/>
        <v>0</v>
      </c>
      <c r="CQ71" s="14">
        <f t="shared" si="60"/>
        <v>0</v>
      </c>
      <c r="CR71" s="14">
        <f t="shared" si="60"/>
        <v>0</v>
      </c>
      <c r="CS71" s="14">
        <f t="shared" si="60"/>
        <v>10000000</v>
      </c>
      <c r="CT71" s="14">
        <f t="shared" si="60"/>
        <v>0</v>
      </c>
      <c r="CU71" s="14">
        <f t="shared" si="60"/>
        <v>0</v>
      </c>
      <c r="CV71" s="14">
        <f t="shared" ref="CV71:CX73" si="80">+O71-CA71</f>
        <v>0</v>
      </c>
      <c r="CW71" s="14">
        <f t="shared" si="80"/>
        <v>0</v>
      </c>
      <c r="CX71" s="14">
        <f t="shared" si="80"/>
        <v>0</v>
      </c>
      <c r="CY71" s="14">
        <f t="shared" si="72"/>
        <v>0</v>
      </c>
      <c r="CZ71" s="14">
        <f t="shared" si="72"/>
        <v>0</v>
      </c>
      <c r="DA71" s="14">
        <f t="shared" si="72"/>
        <v>0</v>
      </c>
      <c r="DB71" s="14">
        <f t="shared" ref="DB71:DG82" si="81">+U71-CG71</f>
        <v>0</v>
      </c>
      <c r="DC71" s="14">
        <f t="shared" si="81"/>
        <v>0</v>
      </c>
      <c r="DD71" s="14">
        <f t="shared" si="81"/>
        <v>0</v>
      </c>
      <c r="DE71" s="14">
        <f t="shared" si="81"/>
        <v>0</v>
      </c>
      <c r="DF71" s="40">
        <f t="shared" si="81"/>
        <v>0</v>
      </c>
      <c r="DG71" s="14">
        <f t="shared" si="81"/>
        <v>0</v>
      </c>
      <c r="DJ71" s="224"/>
      <c r="DK71" s="229"/>
      <c r="DL71" s="232"/>
      <c r="DM71" s="229"/>
    </row>
    <row r="72" spans="1:117" ht="39.75" hidden="1" customHeight="1" x14ac:dyDescent="0.25">
      <c r="A72" s="165"/>
      <c r="B72" s="167"/>
      <c r="C72" s="10" t="s">
        <v>203</v>
      </c>
      <c r="D72" s="11" t="s">
        <v>204</v>
      </c>
      <c r="E72" s="12">
        <v>520</v>
      </c>
      <c r="F72" s="13" t="s">
        <v>80</v>
      </c>
      <c r="G72" s="14">
        <f t="shared" si="20"/>
        <v>20000000</v>
      </c>
      <c r="H72" s="14"/>
      <c r="I72" s="23"/>
      <c r="J72" s="14"/>
      <c r="K72" s="14"/>
      <c r="L72" s="14">
        <v>20000000</v>
      </c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43"/>
      <c r="AB72" s="16">
        <f t="shared" si="75"/>
        <v>1</v>
      </c>
      <c r="AC72" s="14">
        <f t="shared" si="74"/>
        <v>20000000</v>
      </c>
      <c r="AD72" s="14"/>
      <c r="AE72" s="14"/>
      <c r="AF72" s="14"/>
      <c r="AG72" s="14"/>
      <c r="AH72" s="14">
        <f>+'[2]ENERO 2016'!$O$771</f>
        <v>20000000</v>
      </c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6">
        <f t="shared" si="76"/>
        <v>0</v>
      </c>
      <c r="AX72" s="14">
        <f t="shared" si="65"/>
        <v>0</v>
      </c>
      <c r="AY72" s="14">
        <f t="shared" si="38"/>
        <v>0</v>
      </c>
      <c r="AZ72" s="14">
        <f t="shared" si="66"/>
        <v>0</v>
      </c>
      <c r="BA72" s="14">
        <f t="shared" si="66"/>
        <v>0</v>
      </c>
      <c r="BB72" s="14">
        <f t="shared" si="66"/>
        <v>0</v>
      </c>
      <c r="BC72" s="14">
        <f t="shared" si="79"/>
        <v>0</v>
      </c>
      <c r="BD72" s="14">
        <f t="shared" si="79"/>
        <v>0</v>
      </c>
      <c r="BE72" s="14">
        <f t="shared" si="79"/>
        <v>0</v>
      </c>
      <c r="BF72" s="14">
        <f t="shared" si="79"/>
        <v>0</v>
      </c>
      <c r="BG72" s="14">
        <f t="shared" si="79"/>
        <v>0</v>
      </c>
      <c r="BH72" s="14">
        <f t="shared" si="79"/>
        <v>0</v>
      </c>
      <c r="BI72" s="14">
        <f t="shared" si="79"/>
        <v>0</v>
      </c>
      <c r="BJ72" s="14">
        <f t="shared" si="79"/>
        <v>0</v>
      </c>
      <c r="BK72" s="14">
        <f t="shared" si="79"/>
        <v>0</v>
      </c>
      <c r="BL72" s="14">
        <f t="shared" si="79"/>
        <v>0</v>
      </c>
      <c r="BM72" s="14">
        <f t="shared" si="79"/>
        <v>0</v>
      </c>
      <c r="BN72" s="14">
        <f t="shared" si="79"/>
        <v>0</v>
      </c>
      <c r="BO72" s="14"/>
      <c r="BP72" s="14">
        <f t="shared" si="68"/>
        <v>0</v>
      </c>
      <c r="BQ72" s="14">
        <f t="shared" si="69"/>
        <v>0</v>
      </c>
      <c r="BR72" s="16">
        <f t="shared" si="77"/>
        <v>0.89853749999999999</v>
      </c>
      <c r="BS72" s="14">
        <f t="shared" si="78"/>
        <v>17970750</v>
      </c>
      <c r="BT72" s="14"/>
      <c r="BU72" s="14"/>
      <c r="BV72" s="14"/>
      <c r="BW72" s="14"/>
      <c r="BX72" s="14">
        <f>+'[2]ENERO 2016'!$H$769</f>
        <v>17970750</v>
      </c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6">
        <f t="shared" si="70"/>
        <v>0.10146250000000001</v>
      </c>
      <c r="CN72" s="14">
        <f t="shared" si="39"/>
        <v>2029250</v>
      </c>
      <c r="CO72" s="14">
        <f t="shared" si="60"/>
        <v>0</v>
      </c>
      <c r="CP72" s="14">
        <f t="shared" si="60"/>
        <v>0</v>
      </c>
      <c r="CQ72" s="14">
        <f t="shared" si="60"/>
        <v>0</v>
      </c>
      <c r="CR72" s="14">
        <f t="shared" si="60"/>
        <v>0</v>
      </c>
      <c r="CS72" s="14">
        <f t="shared" si="60"/>
        <v>2029250</v>
      </c>
      <c r="CT72" s="14">
        <f t="shared" si="60"/>
        <v>0</v>
      </c>
      <c r="CU72" s="14">
        <f t="shared" si="60"/>
        <v>0</v>
      </c>
      <c r="CV72" s="14">
        <f t="shared" si="80"/>
        <v>0</v>
      </c>
      <c r="CW72" s="14">
        <f t="shared" si="80"/>
        <v>0</v>
      </c>
      <c r="CX72" s="14">
        <f t="shared" si="80"/>
        <v>0</v>
      </c>
      <c r="CY72" s="14">
        <f t="shared" si="72"/>
        <v>0</v>
      </c>
      <c r="CZ72" s="14">
        <f t="shared" si="72"/>
        <v>0</v>
      </c>
      <c r="DA72" s="14">
        <f t="shared" si="72"/>
        <v>0</v>
      </c>
      <c r="DB72" s="14">
        <f t="shared" si="81"/>
        <v>0</v>
      </c>
      <c r="DC72" s="14">
        <f t="shared" si="81"/>
        <v>0</v>
      </c>
      <c r="DD72" s="14">
        <f t="shared" si="81"/>
        <v>0</v>
      </c>
      <c r="DE72" s="14">
        <f t="shared" si="81"/>
        <v>0</v>
      </c>
      <c r="DF72" s="40">
        <f t="shared" si="81"/>
        <v>0</v>
      </c>
      <c r="DG72" s="14">
        <f t="shared" si="81"/>
        <v>0</v>
      </c>
      <c r="DJ72" s="224"/>
      <c r="DK72" s="229"/>
      <c r="DL72" s="232"/>
      <c r="DM72" s="229"/>
    </row>
    <row r="73" spans="1:117" ht="33.75" hidden="1" customHeight="1" x14ac:dyDescent="0.25">
      <c r="A73" s="165"/>
      <c r="B73" s="167"/>
      <c r="C73" s="10" t="s">
        <v>205</v>
      </c>
      <c r="D73" s="11" t="s">
        <v>206</v>
      </c>
      <c r="E73" s="12">
        <v>520</v>
      </c>
      <c r="F73" s="13" t="s">
        <v>66</v>
      </c>
      <c r="G73" s="14">
        <f t="shared" si="20"/>
        <v>3000000</v>
      </c>
      <c r="H73" s="14"/>
      <c r="I73" s="23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>
        <v>3000000</v>
      </c>
      <c r="AA73" s="43"/>
      <c r="AB73" s="16">
        <f t="shared" si="75"/>
        <v>0</v>
      </c>
      <c r="AC73" s="14">
        <f t="shared" si="74"/>
        <v>0</v>
      </c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6">
        <f t="shared" si="76"/>
        <v>1</v>
      </c>
      <c r="AX73" s="14">
        <f t="shared" si="65"/>
        <v>3000000</v>
      </c>
      <c r="AY73" s="14">
        <f t="shared" si="38"/>
        <v>0</v>
      </c>
      <c r="AZ73" s="14">
        <f t="shared" si="66"/>
        <v>0</v>
      </c>
      <c r="BA73" s="14">
        <f t="shared" si="66"/>
        <v>0</v>
      </c>
      <c r="BB73" s="14">
        <f t="shared" si="66"/>
        <v>0</v>
      </c>
      <c r="BC73" s="14">
        <f t="shared" si="79"/>
        <v>0</v>
      </c>
      <c r="BD73" s="14">
        <f t="shared" si="79"/>
        <v>0</v>
      </c>
      <c r="BE73" s="14">
        <f t="shared" si="79"/>
        <v>0</v>
      </c>
      <c r="BF73" s="14">
        <f t="shared" si="79"/>
        <v>0</v>
      </c>
      <c r="BG73" s="14">
        <f t="shared" si="79"/>
        <v>0</v>
      </c>
      <c r="BH73" s="14">
        <f t="shared" si="79"/>
        <v>0</v>
      </c>
      <c r="BI73" s="14">
        <f t="shared" si="79"/>
        <v>0</v>
      </c>
      <c r="BJ73" s="14">
        <f t="shared" si="79"/>
        <v>0</v>
      </c>
      <c r="BK73" s="14">
        <f t="shared" si="79"/>
        <v>0</v>
      </c>
      <c r="BL73" s="14">
        <f t="shared" si="79"/>
        <v>0</v>
      </c>
      <c r="BM73" s="14">
        <f t="shared" si="79"/>
        <v>0</v>
      </c>
      <c r="BN73" s="14">
        <f t="shared" si="79"/>
        <v>0</v>
      </c>
      <c r="BO73" s="14"/>
      <c r="BP73" s="14">
        <f t="shared" si="68"/>
        <v>0</v>
      </c>
      <c r="BQ73" s="14">
        <f t="shared" si="69"/>
        <v>3000000</v>
      </c>
      <c r="BR73" s="16">
        <f t="shared" si="77"/>
        <v>0</v>
      </c>
      <c r="BS73" s="14">
        <f t="shared" si="78"/>
        <v>0</v>
      </c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6">
        <f t="shared" si="70"/>
        <v>1</v>
      </c>
      <c r="CN73" s="14">
        <f t="shared" si="39"/>
        <v>3000000</v>
      </c>
      <c r="CO73" s="14">
        <f t="shared" si="60"/>
        <v>0</v>
      </c>
      <c r="CP73" s="14">
        <f t="shared" si="60"/>
        <v>0</v>
      </c>
      <c r="CQ73" s="14">
        <f t="shared" si="60"/>
        <v>0</v>
      </c>
      <c r="CR73" s="14">
        <f t="shared" si="60"/>
        <v>0</v>
      </c>
      <c r="CS73" s="14">
        <f t="shared" si="60"/>
        <v>0</v>
      </c>
      <c r="CT73" s="14">
        <f t="shared" si="60"/>
        <v>0</v>
      </c>
      <c r="CU73" s="14">
        <f t="shared" si="60"/>
        <v>0</v>
      </c>
      <c r="CV73" s="14">
        <f t="shared" si="80"/>
        <v>0</v>
      </c>
      <c r="CW73" s="14">
        <f t="shared" si="80"/>
        <v>0</v>
      </c>
      <c r="CX73" s="14">
        <f t="shared" si="80"/>
        <v>0</v>
      </c>
      <c r="CY73" s="14">
        <f t="shared" si="72"/>
        <v>0</v>
      </c>
      <c r="CZ73" s="14">
        <f t="shared" si="72"/>
        <v>0</v>
      </c>
      <c r="DA73" s="14">
        <f t="shared" si="72"/>
        <v>0</v>
      </c>
      <c r="DB73" s="14">
        <f t="shared" si="81"/>
        <v>0</v>
      </c>
      <c r="DC73" s="14">
        <f t="shared" si="81"/>
        <v>0</v>
      </c>
      <c r="DD73" s="14">
        <f t="shared" si="81"/>
        <v>0</v>
      </c>
      <c r="DE73" s="14">
        <f t="shared" si="81"/>
        <v>0</v>
      </c>
      <c r="DF73" s="40">
        <f t="shared" si="81"/>
        <v>0</v>
      </c>
      <c r="DG73" s="14">
        <f t="shared" si="81"/>
        <v>3000000</v>
      </c>
      <c r="DJ73" s="224"/>
      <c r="DK73" s="229"/>
      <c r="DL73" s="232"/>
      <c r="DM73" s="229"/>
    </row>
    <row r="74" spans="1:117" ht="49.5" hidden="1" customHeight="1" x14ac:dyDescent="0.25">
      <c r="A74" s="165"/>
      <c r="B74" s="167"/>
      <c r="C74" s="10" t="s">
        <v>207</v>
      </c>
      <c r="D74" s="11" t="s">
        <v>208</v>
      </c>
      <c r="E74" s="12">
        <v>520</v>
      </c>
      <c r="F74" s="13" t="s">
        <v>80</v>
      </c>
      <c r="G74" s="14">
        <f t="shared" si="20"/>
        <v>5000000</v>
      </c>
      <c r="H74" s="14"/>
      <c r="I74" s="23"/>
      <c r="J74" s="14"/>
      <c r="K74" s="14"/>
      <c r="L74" s="14">
        <v>5000000</v>
      </c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43"/>
      <c r="AB74" s="16">
        <f t="shared" si="75"/>
        <v>0</v>
      </c>
      <c r="AC74" s="14">
        <f t="shared" si="74"/>
        <v>0</v>
      </c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6">
        <f t="shared" si="76"/>
        <v>1</v>
      </c>
      <c r="AX74" s="14">
        <f t="shared" si="65"/>
        <v>5000000</v>
      </c>
      <c r="AY74" s="14">
        <f t="shared" si="38"/>
        <v>0</v>
      </c>
      <c r="AZ74" s="14">
        <f t="shared" si="66"/>
        <v>0</v>
      </c>
      <c r="BA74" s="14">
        <f t="shared" si="66"/>
        <v>0</v>
      </c>
      <c r="BB74" s="14">
        <f t="shared" si="66"/>
        <v>0</v>
      </c>
      <c r="BC74" s="14">
        <f t="shared" si="79"/>
        <v>5000000</v>
      </c>
      <c r="BD74" s="14"/>
      <c r="BE74" s="14"/>
      <c r="BF74" s="14"/>
      <c r="BG74" s="14"/>
      <c r="BH74" s="14"/>
      <c r="BI74" s="14">
        <f t="shared" si="79"/>
        <v>0</v>
      </c>
      <c r="BJ74" s="14">
        <f t="shared" si="79"/>
        <v>0</v>
      </c>
      <c r="BK74" s="14">
        <f t="shared" si="79"/>
        <v>0</v>
      </c>
      <c r="BL74" s="14"/>
      <c r="BM74" s="14">
        <f t="shared" si="79"/>
        <v>0</v>
      </c>
      <c r="BN74" s="14">
        <f t="shared" si="79"/>
        <v>0</v>
      </c>
      <c r="BO74" s="14"/>
      <c r="BP74" s="14">
        <f t="shared" si="68"/>
        <v>0</v>
      </c>
      <c r="BQ74" s="14">
        <f t="shared" si="69"/>
        <v>0</v>
      </c>
      <c r="BR74" s="16">
        <f t="shared" si="77"/>
        <v>0</v>
      </c>
      <c r="BS74" s="14">
        <f t="shared" si="78"/>
        <v>0</v>
      </c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6">
        <f t="shared" si="70"/>
        <v>1</v>
      </c>
      <c r="CN74" s="14">
        <f t="shared" si="39"/>
        <v>5000000</v>
      </c>
      <c r="CO74" s="14">
        <f t="shared" si="60"/>
        <v>0</v>
      </c>
      <c r="CP74" s="14">
        <f t="shared" si="60"/>
        <v>0</v>
      </c>
      <c r="CQ74" s="14">
        <f t="shared" si="60"/>
        <v>0</v>
      </c>
      <c r="CR74" s="14">
        <f t="shared" si="60"/>
        <v>0</v>
      </c>
      <c r="CS74" s="14">
        <f t="shared" si="60"/>
        <v>5000000</v>
      </c>
      <c r="CT74" s="14"/>
      <c r="CU74" s="14"/>
      <c r="CV74" s="14"/>
      <c r="CW74" s="14"/>
      <c r="CX74" s="14"/>
      <c r="CY74" s="14">
        <f t="shared" si="72"/>
        <v>0</v>
      </c>
      <c r="CZ74" s="14">
        <f t="shared" si="72"/>
        <v>0</v>
      </c>
      <c r="DA74" s="14">
        <f t="shared" si="72"/>
        <v>0</v>
      </c>
      <c r="DB74" s="14">
        <f t="shared" si="81"/>
        <v>0</v>
      </c>
      <c r="DC74" s="14">
        <f t="shared" si="81"/>
        <v>0</v>
      </c>
      <c r="DD74" s="14">
        <f t="shared" si="81"/>
        <v>0</v>
      </c>
      <c r="DE74" s="14"/>
      <c r="DF74" s="40"/>
      <c r="DG74" s="14">
        <f t="shared" si="81"/>
        <v>0</v>
      </c>
      <c r="DJ74" s="224"/>
      <c r="DK74" s="229"/>
      <c r="DL74" s="232"/>
      <c r="DM74" s="229"/>
    </row>
    <row r="75" spans="1:117" ht="33.75" hidden="1" customHeight="1" x14ac:dyDescent="0.25">
      <c r="A75" s="165"/>
      <c r="B75" s="167"/>
      <c r="C75" s="10" t="s">
        <v>209</v>
      </c>
      <c r="D75" s="11" t="s">
        <v>210</v>
      </c>
      <c r="E75" s="12">
        <v>520</v>
      </c>
      <c r="F75" s="13" t="s">
        <v>80</v>
      </c>
      <c r="G75" s="14">
        <f t="shared" si="20"/>
        <v>5000000</v>
      </c>
      <c r="H75" s="14"/>
      <c r="I75" s="23"/>
      <c r="J75" s="14"/>
      <c r="K75" s="14"/>
      <c r="L75" s="14">
        <v>5000000</v>
      </c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43"/>
      <c r="AB75" s="16">
        <f t="shared" si="75"/>
        <v>0</v>
      </c>
      <c r="AC75" s="14">
        <f t="shared" si="74"/>
        <v>0</v>
      </c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6">
        <f t="shared" si="76"/>
        <v>1</v>
      </c>
      <c r="AX75" s="14">
        <f t="shared" si="65"/>
        <v>5000000</v>
      </c>
      <c r="AY75" s="14">
        <f t="shared" si="38"/>
        <v>0</v>
      </c>
      <c r="AZ75" s="14">
        <f t="shared" si="66"/>
        <v>0</v>
      </c>
      <c r="BA75" s="14">
        <f t="shared" si="66"/>
        <v>0</v>
      </c>
      <c r="BB75" s="14">
        <f t="shared" si="66"/>
        <v>0</v>
      </c>
      <c r="BC75" s="14">
        <f t="shared" si="79"/>
        <v>5000000</v>
      </c>
      <c r="BD75" s="14"/>
      <c r="BE75" s="14"/>
      <c r="BF75" s="14"/>
      <c r="BG75" s="14"/>
      <c r="BH75" s="14"/>
      <c r="BI75" s="14">
        <f t="shared" si="79"/>
        <v>0</v>
      </c>
      <c r="BJ75" s="14">
        <f t="shared" si="79"/>
        <v>0</v>
      </c>
      <c r="BK75" s="14">
        <f t="shared" si="79"/>
        <v>0</v>
      </c>
      <c r="BL75" s="14"/>
      <c r="BM75" s="14">
        <f t="shared" si="79"/>
        <v>0</v>
      </c>
      <c r="BN75" s="14">
        <f t="shared" si="79"/>
        <v>0</v>
      </c>
      <c r="BO75" s="14"/>
      <c r="BP75" s="14">
        <f t="shared" ref="BP75:BP90" si="82">Y75-AU75</f>
        <v>0</v>
      </c>
      <c r="BQ75" s="14">
        <f t="shared" si="69"/>
        <v>0</v>
      </c>
      <c r="BR75" s="16">
        <f t="shared" si="77"/>
        <v>0</v>
      </c>
      <c r="BS75" s="14">
        <f t="shared" si="78"/>
        <v>0</v>
      </c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6">
        <f t="shared" si="70"/>
        <v>1</v>
      </c>
      <c r="CN75" s="14">
        <f t="shared" si="39"/>
        <v>5000000</v>
      </c>
      <c r="CO75" s="14">
        <f t="shared" si="60"/>
        <v>0</v>
      </c>
      <c r="CP75" s="14">
        <f t="shared" si="60"/>
        <v>0</v>
      </c>
      <c r="CQ75" s="14">
        <f t="shared" si="60"/>
        <v>0</v>
      </c>
      <c r="CR75" s="14">
        <f t="shared" si="60"/>
        <v>0</v>
      </c>
      <c r="CS75" s="14">
        <f t="shared" si="60"/>
        <v>5000000</v>
      </c>
      <c r="CT75" s="14"/>
      <c r="CU75" s="14"/>
      <c r="CV75" s="14"/>
      <c r="CW75" s="14"/>
      <c r="CX75" s="14"/>
      <c r="CY75" s="14">
        <f t="shared" si="72"/>
        <v>0</v>
      </c>
      <c r="CZ75" s="14">
        <f t="shared" si="72"/>
        <v>0</v>
      </c>
      <c r="DA75" s="14">
        <f t="shared" si="72"/>
        <v>0</v>
      </c>
      <c r="DB75" s="14">
        <f t="shared" si="81"/>
        <v>0</v>
      </c>
      <c r="DC75" s="14">
        <f t="shared" si="81"/>
        <v>0</v>
      </c>
      <c r="DD75" s="14">
        <f t="shared" si="81"/>
        <v>0</v>
      </c>
      <c r="DE75" s="14"/>
      <c r="DF75" s="40"/>
      <c r="DG75" s="14">
        <f t="shared" si="81"/>
        <v>0</v>
      </c>
      <c r="DJ75" s="224"/>
      <c r="DK75" s="229"/>
      <c r="DL75" s="232"/>
      <c r="DM75" s="229"/>
    </row>
    <row r="76" spans="1:117" ht="33.75" hidden="1" customHeight="1" x14ac:dyDescent="0.25">
      <c r="A76" s="165"/>
      <c r="B76" s="167"/>
      <c r="C76" s="10" t="s">
        <v>211</v>
      </c>
      <c r="D76" s="11" t="s">
        <v>212</v>
      </c>
      <c r="E76" s="12">
        <v>520</v>
      </c>
      <c r="F76" s="13" t="s">
        <v>80</v>
      </c>
      <c r="G76" s="14">
        <f t="shared" si="20"/>
        <v>15000000</v>
      </c>
      <c r="H76" s="14"/>
      <c r="I76" s="23"/>
      <c r="J76" s="14"/>
      <c r="K76" s="14"/>
      <c r="L76" s="14">
        <f>5000000+10000000</f>
        <v>15000000</v>
      </c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43"/>
      <c r="AB76" s="16">
        <f t="shared" si="75"/>
        <v>0.94040100000000004</v>
      </c>
      <c r="AC76" s="14">
        <f t="shared" si="74"/>
        <v>14106015</v>
      </c>
      <c r="AD76" s="14"/>
      <c r="AE76" s="14"/>
      <c r="AF76" s="14"/>
      <c r="AG76" s="14"/>
      <c r="AH76" s="14">
        <v>14106015</v>
      </c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6">
        <f t="shared" si="76"/>
        <v>5.9598999999999958E-2</v>
      </c>
      <c r="AX76" s="14">
        <f t="shared" si="65"/>
        <v>893985</v>
      </c>
      <c r="AY76" s="14">
        <f t="shared" si="38"/>
        <v>0</v>
      </c>
      <c r="AZ76" s="14">
        <f t="shared" si="66"/>
        <v>0</v>
      </c>
      <c r="BA76" s="14">
        <f t="shared" si="66"/>
        <v>0</v>
      </c>
      <c r="BB76" s="14">
        <f t="shared" si="66"/>
        <v>0</v>
      </c>
      <c r="BC76" s="14">
        <f t="shared" si="79"/>
        <v>893985</v>
      </c>
      <c r="BD76" s="14"/>
      <c r="BE76" s="14"/>
      <c r="BF76" s="14"/>
      <c r="BG76" s="14"/>
      <c r="BH76" s="14"/>
      <c r="BI76" s="14">
        <f t="shared" si="79"/>
        <v>0</v>
      </c>
      <c r="BJ76" s="14">
        <f t="shared" si="79"/>
        <v>0</v>
      </c>
      <c r="BK76" s="14">
        <f t="shared" si="79"/>
        <v>0</v>
      </c>
      <c r="BL76" s="14">
        <f>+U76-AQ76</f>
        <v>0</v>
      </c>
      <c r="BM76" s="14">
        <f t="shared" si="79"/>
        <v>0</v>
      </c>
      <c r="BN76" s="14">
        <f t="shared" si="79"/>
        <v>0</v>
      </c>
      <c r="BO76" s="14"/>
      <c r="BP76" s="14">
        <f t="shared" si="82"/>
        <v>0</v>
      </c>
      <c r="BQ76" s="14">
        <f t="shared" si="69"/>
        <v>0</v>
      </c>
      <c r="BR76" s="16">
        <f t="shared" si="77"/>
        <v>0.92977500000000002</v>
      </c>
      <c r="BS76" s="14">
        <f t="shared" si="78"/>
        <v>13946625</v>
      </c>
      <c r="BT76" s="14"/>
      <c r="BU76" s="14"/>
      <c r="BV76" s="14"/>
      <c r="BW76" s="14"/>
      <c r="BX76" s="14">
        <v>13946625</v>
      </c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6">
        <f t="shared" si="70"/>
        <v>7.0224999999999982E-2</v>
      </c>
      <c r="CN76" s="14">
        <f t="shared" si="39"/>
        <v>1053375</v>
      </c>
      <c r="CO76" s="14">
        <f t="shared" si="60"/>
        <v>0</v>
      </c>
      <c r="CP76" s="14">
        <f t="shared" si="60"/>
        <v>0</v>
      </c>
      <c r="CQ76" s="14">
        <f t="shared" si="60"/>
        <v>0</v>
      </c>
      <c r="CR76" s="14">
        <f t="shared" si="60"/>
        <v>0</v>
      </c>
      <c r="CS76" s="14">
        <f t="shared" si="60"/>
        <v>1053375</v>
      </c>
      <c r="CT76" s="14"/>
      <c r="CU76" s="14"/>
      <c r="CV76" s="14"/>
      <c r="CW76" s="14"/>
      <c r="CX76" s="14"/>
      <c r="CY76" s="14">
        <f t="shared" si="72"/>
        <v>0</v>
      </c>
      <c r="CZ76" s="14">
        <f t="shared" si="72"/>
        <v>0</v>
      </c>
      <c r="DA76" s="14">
        <f t="shared" si="72"/>
        <v>0</v>
      </c>
      <c r="DB76" s="14">
        <f t="shared" si="81"/>
        <v>0</v>
      </c>
      <c r="DC76" s="14">
        <f t="shared" si="81"/>
        <v>0</v>
      </c>
      <c r="DD76" s="14">
        <f t="shared" si="81"/>
        <v>0</v>
      </c>
      <c r="DE76" s="14"/>
      <c r="DF76" s="40"/>
      <c r="DG76" s="14">
        <f t="shared" si="81"/>
        <v>0</v>
      </c>
      <c r="DJ76" s="224"/>
      <c r="DK76" s="229"/>
      <c r="DL76" s="232"/>
      <c r="DM76" s="229"/>
    </row>
    <row r="77" spans="1:117" ht="33.75" hidden="1" customHeight="1" x14ac:dyDescent="0.25">
      <c r="A77" s="165"/>
      <c r="B77" s="168"/>
      <c r="C77" s="10" t="s">
        <v>213</v>
      </c>
      <c r="D77" s="11" t="s">
        <v>214</v>
      </c>
      <c r="E77" s="12">
        <v>520</v>
      </c>
      <c r="F77" s="13" t="s">
        <v>80</v>
      </c>
      <c r="G77" s="14">
        <f t="shared" si="20"/>
        <v>5000000</v>
      </c>
      <c r="H77" s="14"/>
      <c r="I77" s="23"/>
      <c r="J77" s="14"/>
      <c r="K77" s="14"/>
      <c r="L77" s="14">
        <v>5000000</v>
      </c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43"/>
      <c r="AB77" s="16">
        <f t="shared" si="75"/>
        <v>0</v>
      </c>
      <c r="AC77" s="14">
        <f t="shared" si="74"/>
        <v>0</v>
      </c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6">
        <f t="shared" si="76"/>
        <v>1</v>
      </c>
      <c r="AX77" s="14">
        <f t="shared" si="65"/>
        <v>5000000</v>
      </c>
      <c r="AY77" s="14">
        <f t="shared" si="38"/>
        <v>0</v>
      </c>
      <c r="AZ77" s="14">
        <f t="shared" si="66"/>
        <v>0</v>
      </c>
      <c r="BA77" s="14">
        <f t="shared" si="66"/>
        <v>0</v>
      </c>
      <c r="BB77" s="14">
        <f t="shared" si="66"/>
        <v>0</v>
      </c>
      <c r="BC77" s="14">
        <f t="shared" si="79"/>
        <v>5000000</v>
      </c>
      <c r="BD77" s="14"/>
      <c r="BE77" s="14"/>
      <c r="BF77" s="14"/>
      <c r="BG77" s="14"/>
      <c r="BH77" s="14"/>
      <c r="BI77" s="14">
        <f t="shared" si="79"/>
        <v>0</v>
      </c>
      <c r="BJ77" s="14">
        <f t="shared" si="79"/>
        <v>0</v>
      </c>
      <c r="BK77" s="14">
        <f t="shared" si="79"/>
        <v>0</v>
      </c>
      <c r="BL77" s="14">
        <f t="shared" si="79"/>
        <v>0</v>
      </c>
      <c r="BM77" s="14">
        <f t="shared" si="79"/>
        <v>0</v>
      </c>
      <c r="BN77" s="14">
        <f t="shared" si="79"/>
        <v>0</v>
      </c>
      <c r="BO77" s="14"/>
      <c r="BP77" s="14">
        <f t="shared" si="82"/>
        <v>0</v>
      </c>
      <c r="BQ77" s="14">
        <f t="shared" si="69"/>
        <v>0</v>
      </c>
      <c r="BR77" s="16">
        <f t="shared" si="77"/>
        <v>0</v>
      </c>
      <c r="BS77" s="14">
        <f t="shared" si="78"/>
        <v>0</v>
      </c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6">
        <f t="shared" si="70"/>
        <v>1</v>
      </c>
      <c r="CN77" s="14">
        <f t="shared" si="39"/>
        <v>5000000</v>
      </c>
      <c r="CO77" s="14">
        <f t="shared" si="60"/>
        <v>0</v>
      </c>
      <c r="CP77" s="14">
        <f t="shared" si="60"/>
        <v>0</v>
      </c>
      <c r="CQ77" s="14">
        <f t="shared" si="60"/>
        <v>0</v>
      </c>
      <c r="CR77" s="14">
        <f t="shared" si="60"/>
        <v>0</v>
      </c>
      <c r="CS77" s="14">
        <f t="shared" si="60"/>
        <v>5000000</v>
      </c>
      <c r="CT77" s="14"/>
      <c r="CU77" s="14"/>
      <c r="CV77" s="14"/>
      <c r="CW77" s="14"/>
      <c r="CX77" s="14"/>
      <c r="CY77" s="14">
        <f t="shared" si="72"/>
        <v>0</v>
      </c>
      <c r="CZ77" s="14">
        <f t="shared" si="72"/>
        <v>0</v>
      </c>
      <c r="DA77" s="14">
        <f t="shared" si="72"/>
        <v>0</v>
      </c>
      <c r="DB77" s="14">
        <f t="shared" si="81"/>
        <v>0</v>
      </c>
      <c r="DC77" s="14">
        <f t="shared" si="81"/>
        <v>0</v>
      </c>
      <c r="DD77" s="14">
        <f t="shared" si="81"/>
        <v>0</v>
      </c>
      <c r="DE77" s="14"/>
      <c r="DF77" s="40"/>
      <c r="DG77" s="14">
        <f t="shared" si="81"/>
        <v>0</v>
      </c>
      <c r="DJ77" s="224"/>
      <c r="DK77" s="229"/>
      <c r="DL77" s="232"/>
      <c r="DM77" s="229"/>
    </row>
    <row r="78" spans="1:117" ht="51" hidden="1" customHeight="1" x14ac:dyDescent="0.25">
      <c r="A78" s="165"/>
      <c r="B78" s="151" t="s">
        <v>215</v>
      </c>
      <c r="C78" s="10" t="s">
        <v>216</v>
      </c>
      <c r="D78" s="11" t="s">
        <v>217</v>
      </c>
      <c r="E78" s="12">
        <v>520</v>
      </c>
      <c r="F78" s="13" t="s">
        <v>80</v>
      </c>
      <c r="G78" s="14">
        <f t="shared" si="20"/>
        <v>10000000</v>
      </c>
      <c r="H78" s="14"/>
      <c r="I78" s="23"/>
      <c r="J78" s="14"/>
      <c r="K78" s="14"/>
      <c r="L78" s="14">
        <v>10000000</v>
      </c>
      <c r="M78" s="14"/>
      <c r="N78" s="14"/>
      <c r="O78" s="14"/>
      <c r="P78" s="14"/>
      <c r="Q78" s="14"/>
      <c r="R78" s="14"/>
      <c r="S78" s="14"/>
      <c r="T78" s="34"/>
      <c r="U78" s="14"/>
      <c r="V78" s="14"/>
      <c r="W78" s="14"/>
      <c r="X78" s="14"/>
      <c r="Y78" s="14"/>
      <c r="Z78" s="14"/>
      <c r="AA78" s="43"/>
      <c r="AB78" s="16">
        <f t="shared" si="75"/>
        <v>0</v>
      </c>
      <c r="AC78" s="14">
        <f t="shared" si="74"/>
        <v>0</v>
      </c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6">
        <f t="shared" si="76"/>
        <v>1</v>
      </c>
      <c r="AX78" s="14">
        <f t="shared" si="65"/>
        <v>10000000</v>
      </c>
      <c r="AY78" s="14">
        <f t="shared" si="38"/>
        <v>0</v>
      </c>
      <c r="AZ78" s="14">
        <f t="shared" si="66"/>
        <v>0</v>
      </c>
      <c r="BA78" s="14">
        <f t="shared" si="66"/>
        <v>0</v>
      </c>
      <c r="BB78" s="14">
        <f t="shared" si="66"/>
        <v>0</v>
      </c>
      <c r="BC78" s="14">
        <f t="shared" si="79"/>
        <v>10000000</v>
      </c>
      <c r="BD78" s="14">
        <f t="shared" si="79"/>
        <v>0</v>
      </c>
      <c r="BE78" s="14">
        <f t="shared" si="79"/>
        <v>0</v>
      </c>
      <c r="BF78" s="14">
        <f t="shared" si="79"/>
        <v>0</v>
      </c>
      <c r="BG78" s="14">
        <f t="shared" si="79"/>
        <v>0</v>
      </c>
      <c r="BH78" s="14">
        <f t="shared" si="79"/>
        <v>0</v>
      </c>
      <c r="BI78" s="14">
        <f t="shared" si="79"/>
        <v>0</v>
      </c>
      <c r="BJ78" s="14">
        <f t="shared" si="79"/>
        <v>0</v>
      </c>
      <c r="BK78" s="14">
        <f t="shared" si="79"/>
        <v>0</v>
      </c>
      <c r="BL78" s="14">
        <f t="shared" si="79"/>
        <v>0</v>
      </c>
      <c r="BM78" s="14">
        <f t="shared" si="79"/>
        <v>0</v>
      </c>
      <c r="BN78" s="14">
        <f t="shared" si="79"/>
        <v>0</v>
      </c>
      <c r="BO78" s="14"/>
      <c r="BP78" s="14">
        <f t="shared" si="82"/>
        <v>0</v>
      </c>
      <c r="BQ78" s="14">
        <f t="shared" si="69"/>
        <v>0</v>
      </c>
      <c r="BR78" s="16">
        <f t="shared" si="77"/>
        <v>0</v>
      </c>
      <c r="BS78" s="14">
        <f t="shared" si="78"/>
        <v>0</v>
      </c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6">
        <f t="shared" si="70"/>
        <v>1</v>
      </c>
      <c r="CN78" s="14">
        <f t="shared" si="39"/>
        <v>10000000</v>
      </c>
      <c r="CO78" s="14">
        <f t="shared" si="60"/>
        <v>0</v>
      </c>
      <c r="CP78" s="14">
        <f t="shared" si="60"/>
        <v>0</v>
      </c>
      <c r="CQ78" s="14">
        <f t="shared" si="60"/>
        <v>0</v>
      </c>
      <c r="CR78" s="14">
        <f t="shared" si="60"/>
        <v>0</v>
      </c>
      <c r="CS78" s="14">
        <f t="shared" si="60"/>
        <v>10000000</v>
      </c>
      <c r="CT78" s="14">
        <f t="shared" si="60"/>
        <v>0</v>
      </c>
      <c r="CU78" s="14">
        <f t="shared" si="60"/>
        <v>0</v>
      </c>
      <c r="CV78" s="14">
        <f t="shared" ref="CV78:CX82" si="83">+O78-CA78</f>
        <v>0</v>
      </c>
      <c r="CW78" s="14">
        <f t="shared" si="83"/>
        <v>0</v>
      </c>
      <c r="CX78" s="14">
        <f t="shared" si="83"/>
        <v>0</v>
      </c>
      <c r="CY78" s="14">
        <f t="shared" si="72"/>
        <v>0</v>
      </c>
      <c r="CZ78" s="14">
        <f t="shared" si="72"/>
        <v>0</v>
      </c>
      <c r="DA78" s="14">
        <f t="shared" si="72"/>
        <v>0</v>
      </c>
      <c r="DB78" s="14">
        <f>+U78-CG78</f>
        <v>0</v>
      </c>
      <c r="DC78" s="14">
        <f t="shared" si="81"/>
        <v>0</v>
      </c>
      <c r="DD78" s="14">
        <f t="shared" si="81"/>
        <v>0</v>
      </c>
      <c r="DE78" s="14">
        <f t="shared" si="81"/>
        <v>0</v>
      </c>
      <c r="DF78" s="40">
        <f t="shared" si="81"/>
        <v>0</v>
      </c>
      <c r="DG78" s="14">
        <f t="shared" si="81"/>
        <v>0</v>
      </c>
      <c r="DJ78" s="224"/>
      <c r="DK78" s="229"/>
      <c r="DL78" s="232"/>
      <c r="DM78" s="229"/>
    </row>
    <row r="79" spans="1:117" ht="48.75" hidden="1" customHeight="1" x14ac:dyDescent="0.25">
      <c r="A79" s="165"/>
      <c r="B79" s="153"/>
      <c r="C79" s="10" t="s">
        <v>218</v>
      </c>
      <c r="D79" s="11" t="s">
        <v>219</v>
      </c>
      <c r="E79" s="12">
        <v>520</v>
      </c>
      <c r="F79" s="13" t="s">
        <v>80</v>
      </c>
      <c r="G79" s="14">
        <f t="shared" ref="G79:G90" si="84">SUM(H79:Z79)</f>
        <v>10000000</v>
      </c>
      <c r="H79" s="14"/>
      <c r="I79" s="23"/>
      <c r="J79" s="23"/>
      <c r="K79" s="23"/>
      <c r="L79" s="14">
        <v>10000000</v>
      </c>
      <c r="M79" s="23"/>
      <c r="N79" s="23"/>
      <c r="O79" s="23"/>
      <c r="P79" s="23"/>
      <c r="Q79" s="23"/>
      <c r="R79" s="19"/>
      <c r="S79" s="23"/>
      <c r="T79" s="34"/>
      <c r="U79" s="23"/>
      <c r="V79" s="23"/>
      <c r="W79" s="23"/>
      <c r="X79" s="23"/>
      <c r="Y79" s="23"/>
      <c r="Z79" s="51"/>
      <c r="AA79" s="43"/>
      <c r="AB79" s="16">
        <f t="shared" si="75"/>
        <v>0</v>
      </c>
      <c r="AC79" s="14">
        <f t="shared" si="74"/>
        <v>0</v>
      </c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6">
        <f t="shared" si="76"/>
        <v>1</v>
      </c>
      <c r="AX79" s="14">
        <f t="shared" si="65"/>
        <v>10000000</v>
      </c>
      <c r="AY79" s="14">
        <f t="shared" si="38"/>
        <v>0</v>
      </c>
      <c r="AZ79" s="14">
        <f t="shared" si="66"/>
        <v>0</v>
      </c>
      <c r="BA79" s="14">
        <f t="shared" si="66"/>
        <v>0</v>
      </c>
      <c r="BB79" s="14">
        <f t="shared" si="66"/>
        <v>0</v>
      </c>
      <c r="BC79" s="14">
        <f t="shared" si="79"/>
        <v>10000000</v>
      </c>
      <c r="BD79" s="14">
        <f t="shared" si="79"/>
        <v>0</v>
      </c>
      <c r="BE79" s="14">
        <f t="shared" si="79"/>
        <v>0</v>
      </c>
      <c r="BF79" s="14">
        <f t="shared" si="79"/>
        <v>0</v>
      </c>
      <c r="BG79" s="14">
        <f t="shared" si="79"/>
        <v>0</v>
      </c>
      <c r="BH79" s="14">
        <f t="shared" si="79"/>
        <v>0</v>
      </c>
      <c r="BI79" s="14">
        <f t="shared" si="79"/>
        <v>0</v>
      </c>
      <c r="BJ79" s="14">
        <f t="shared" si="79"/>
        <v>0</v>
      </c>
      <c r="BK79" s="14">
        <f t="shared" si="79"/>
        <v>0</v>
      </c>
      <c r="BL79" s="14">
        <f t="shared" si="79"/>
        <v>0</v>
      </c>
      <c r="BM79" s="14">
        <f t="shared" si="79"/>
        <v>0</v>
      </c>
      <c r="BN79" s="14">
        <f t="shared" si="79"/>
        <v>0</v>
      </c>
      <c r="BO79" s="14"/>
      <c r="BP79" s="14">
        <f t="shared" si="82"/>
        <v>0</v>
      </c>
      <c r="BQ79" s="14">
        <f t="shared" si="69"/>
        <v>0</v>
      </c>
      <c r="BR79" s="16">
        <f t="shared" si="77"/>
        <v>0</v>
      </c>
      <c r="BS79" s="14">
        <f t="shared" si="78"/>
        <v>0</v>
      </c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6">
        <f t="shared" si="70"/>
        <v>1</v>
      </c>
      <c r="CN79" s="14">
        <f t="shared" si="39"/>
        <v>10000000</v>
      </c>
      <c r="CO79" s="14">
        <f t="shared" si="60"/>
        <v>0</v>
      </c>
      <c r="CP79" s="14">
        <f t="shared" si="60"/>
        <v>0</v>
      </c>
      <c r="CQ79" s="14">
        <f t="shared" si="60"/>
        <v>0</v>
      </c>
      <c r="CR79" s="14">
        <f t="shared" si="60"/>
        <v>0</v>
      </c>
      <c r="CS79" s="14">
        <f t="shared" si="60"/>
        <v>10000000</v>
      </c>
      <c r="CT79" s="14">
        <f t="shared" si="60"/>
        <v>0</v>
      </c>
      <c r="CU79" s="14">
        <f t="shared" si="60"/>
        <v>0</v>
      </c>
      <c r="CV79" s="14">
        <f t="shared" si="83"/>
        <v>0</v>
      </c>
      <c r="CW79" s="14">
        <f t="shared" si="83"/>
        <v>0</v>
      </c>
      <c r="CX79" s="14">
        <f t="shared" si="83"/>
        <v>0</v>
      </c>
      <c r="CY79" s="14">
        <f t="shared" si="72"/>
        <v>0</v>
      </c>
      <c r="CZ79" s="14">
        <f t="shared" si="72"/>
        <v>0</v>
      </c>
      <c r="DA79" s="14">
        <f t="shared" si="72"/>
        <v>0</v>
      </c>
      <c r="DB79" s="14">
        <f>+U79-CG79</f>
        <v>0</v>
      </c>
      <c r="DC79" s="14">
        <f t="shared" si="81"/>
        <v>0</v>
      </c>
      <c r="DD79" s="14">
        <f t="shared" si="81"/>
        <v>0</v>
      </c>
      <c r="DE79" s="14">
        <f t="shared" si="81"/>
        <v>0</v>
      </c>
      <c r="DF79" s="40">
        <f t="shared" si="81"/>
        <v>0</v>
      </c>
      <c r="DG79" s="14">
        <f t="shared" si="81"/>
        <v>0</v>
      </c>
      <c r="DJ79" s="224"/>
      <c r="DK79" s="229"/>
      <c r="DL79" s="232"/>
      <c r="DM79" s="229"/>
    </row>
    <row r="80" spans="1:117" ht="49.5" hidden="1" customHeight="1" x14ac:dyDescent="0.25">
      <c r="A80" s="165"/>
      <c r="B80" s="151" t="s">
        <v>220</v>
      </c>
      <c r="C80" s="10" t="s">
        <v>221</v>
      </c>
      <c r="D80" s="52" t="s">
        <v>222</v>
      </c>
      <c r="E80" s="12">
        <v>520</v>
      </c>
      <c r="F80" s="53" t="s">
        <v>80</v>
      </c>
      <c r="G80" s="14">
        <f t="shared" si="84"/>
        <v>10000000</v>
      </c>
      <c r="H80" s="14"/>
      <c r="I80" s="23"/>
      <c r="J80" s="23"/>
      <c r="K80" s="23"/>
      <c r="L80" s="34">
        <v>10000000</v>
      </c>
      <c r="M80" s="23"/>
      <c r="N80" s="23"/>
      <c r="O80" s="23"/>
      <c r="P80" s="23"/>
      <c r="Q80" s="23"/>
      <c r="R80" s="19"/>
      <c r="S80" s="23"/>
      <c r="T80" s="34"/>
      <c r="U80" s="23"/>
      <c r="V80" s="23"/>
      <c r="W80" s="23"/>
      <c r="X80" s="23"/>
      <c r="Y80" s="23"/>
      <c r="Z80" s="51"/>
      <c r="AA80" s="43"/>
      <c r="AB80" s="16">
        <f t="shared" si="75"/>
        <v>1</v>
      </c>
      <c r="AC80" s="14">
        <f t="shared" si="74"/>
        <v>10000000</v>
      </c>
      <c r="AD80" s="14"/>
      <c r="AE80" s="14"/>
      <c r="AF80" s="14"/>
      <c r="AG80" s="14"/>
      <c r="AH80" s="14">
        <f>+'[2]ENERO 2016'!$O$816</f>
        <v>10000000</v>
      </c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6">
        <f t="shared" si="76"/>
        <v>0</v>
      </c>
      <c r="AX80" s="14">
        <f t="shared" si="65"/>
        <v>0</v>
      </c>
      <c r="AY80" s="14">
        <f t="shared" si="38"/>
        <v>0</v>
      </c>
      <c r="AZ80" s="14">
        <f t="shared" si="66"/>
        <v>0</v>
      </c>
      <c r="BA80" s="14">
        <f t="shared" si="66"/>
        <v>0</v>
      </c>
      <c r="BB80" s="14">
        <f t="shared" si="66"/>
        <v>0</v>
      </c>
      <c r="BC80" s="14">
        <f t="shared" si="79"/>
        <v>0</v>
      </c>
      <c r="BD80" s="14">
        <f t="shared" si="79"/>
        <v>0</v>
      </c>
      <c r="BE80" s="14">
        <f t="shared" si="79"/>
        <v>0</v>
      </c>
      <c r="BF80" s="14">
        <f t="shared" si="79"/>
        <v>0</v>
      </c>
      <c r="BG80" s="14">
        <f t="shared" si="79"/>
        <v>0</v>
      </c>
      <c r="BH80" s="14">
        <f t="shared" si="79"/>
        <v>0</v>
      </c>
      <c r="BI80" s="14">
        <f t="shared" si="79"/>
        <v>0</v>
      </c>
      <c r="BJ80" s="14">
        <f t="shared" si="79"/>
        <v>0</v>
      </c>
      <c r="BK80" s="14">
        <f t="shared" si="79"/>
        <v>0</v>
      </c>
      <c r="BL80" s="14">
        <f t="shared" si="79"/>
        <v>0</v>
      </c>
      <c r="BM80" s="14">
        <f t="shared" si="79"/>
        <v>0</v>
      </c>
      <c r="BN80" s="14">
        <f t="shared" si="79"/>
        <v>0</v>
      </c>
      <c r="BO80" s="14"/>
      <c r="BP80" s="14">
        <f t="shared" si="82"/>
        <v>0</v>
      </c>
      <c r="BQ80" s="14">
        <f t="shared" si="69"/>
        <v>0</v>
      </c>
      <c r="BR80" s="16">
        <f t="shared" si="77"/>
        <v>1</v>
      </c>
      <c r="BS80" s="14">
        <f t="shared" si="78"/>
        <v>10000000</v>
      </c>
      <c r="BT80" s="14"/>
      <c r="BU80" s="14"/>
      <c r="BV80" s="14"/>
      <c r="BW80" s="14"/>
      <c r="BX80" s="14">
        <v>10000000</v>
      </c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6">
        <f t="shared" si="70"/>
        <v>0</v>
      </c>
      <c r="CN80" s="14">
        <f t="shared" si="39"/>
        <v>0</v>
      </c>
      <c r="CO80" s="14">
        <f t="shared" si="60"/>
        <v>0</v>
      </c>
      <c r="CP80" s="14">
        <f t="shared" si="60"/>
        <v>0</v>
      </c>
      <c r="CQ80" s="14">
        <f t="shared" si="60"/>
        <v>0</v>
      </c>
      <c r="CR80" s="14">
        <f t="shared" si="60"/>
        <v>0</v>
      </c>
      <c r="CS80" s="14">
        <f t="shared" si="60"/>
        <v>0</v>
      </c>
      <c r="CT80" s="14">
        <f t="shared" si="60"/>
        <v>0</v>
      </c>
      <c r="CU80" s="14">
        <f t="shared" si="60"/>
        <v>0</v>
      </c>
      <c r="CV80" s="14">
        <f t="shared" si="83"/>
        <v>0</v>
      </c>
      <c r="CW80" s="14">
        <f t="shared" si="83"/>
        <v>0</v>
      </c>
      <c r="CX80" s="14">
        <f t="shared" si="83"/>
        <v>0</v>
      </c>
      <c r="CY80" s="14">
        <f t="shared" si="72"/>
        <v>0</v>
      </c>
      <c r="CZ80" s="14">
        <f t="shared" si="72"/>
        <v>0</v>
      </c>
      <c r="DA80" s="14">
        <f t="shared" si="72"/>
        <v>0</v>
      </c>
      <c r="DB80" s="14">
        <f>+U80-CG80</f>
        <v>0</v>
      </c>
      <c r="DC80" s="14">
        <f t="shared" si="81"/>
        <v>0</v>
      </c>
      <c r="DD80" s="14">
        <f t="shared" si="81"/>
        <v>0</v>
      </c>
      <c r="DE80" s="14">
        <f t="shared" si="81"/>
        <v>0</v>
      </c>
      <c r="DF80" s="40">
        <f t="shared" si="81"/>
        <v>0</v>
      </c>
      <c r="DG80" s="14">
        <f t="shared" si="81"/>
        <v>0</v>
      </c>
      <c r="DJ80" s="224"/>
      <c r="DK80" s="229"/>
      <c r="DL80" s="232"/>
      <c r="DM80" s="229"/>
    </row>
    <row r="81" spans="1:117" ht="36" hidden="1" customHeight="1" x14ac:dyDescent="0.25">
      <c r="A81" s="165"/>
      <c r="B81" s="152"/>
      <c r="C81" s="10" t="s">
        <v>223</v>
      </c>
      <c r="D81" s="52" t="s">
        <v>224</v>
      </c>
      <c r="E81" s="12">
        <v>520</v>
      </c>
      <c r="F81" s="53" t="s">
        <v>80</v>
      </c>
      <c r="G81" s="14">
        <f t="shared" si="84"/>
        <v>10000000</v>
      </c>
      <c r="H81" s="14"/>
      <c r="I81" s="23"/>
      <c r="J81" s="23"/>
      <c r="K81" s="23"/>
      <c r="L81" s="34">
        <v>10000000</v>
      </c>
      <c r="M81" s="23"/>
      <c r="N81" s="23"/>
      <c r="O81" s="23"/>
      <c r="P81" s="23"/>
      <c r="Q81" s="23"/>
      <c r="R81" s="19"/>
      <c r="S81" s="23"/>
      <c r="T81" s="34"/>
      <c r="U81" s="23"/>
      <c r="V81" s="23"/>
      <c r="W81" s="23"/>
      <c r="X81" s="23"/>
      <c r="Y81" s="23"/>
      <c r="Z81" s="51"/>
      <c r="AA81" s="43"/>
      <c r="AB81" s="16">
        <f t="shared" si="75"/>
        <v>0</v>
      </c>
      <c r="AC81" s="14">
        <f t="shared" si="74"/>
        <v>0</v>
      </c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6">
        <f t="shared" si="76"/>
        <v>1</v>
      </c>
      <c r="AX81" s="14">
        <f t="shared" si="65"/>
        <v>10000000</v>
      </c>
      <c r="AY81" s="14">
        <f t="shared" si="38"/>
        <v>0</v>
      </c>
      <c r="AZ81" s="14">
        <f t="shared" si="66"/>
        <v>0</v>
      </c>
      <c r="BA81" s="14">
        <f t="shared" si="66"/>
        <v>0</v>
      </c>
      <c r="BB81" s="14">
        <f t="shared" si="66"/>
        <v>0</v>
      </c>
      <c r="BC81" s="14">
        <f t="shared" si="79"/>
        <v>10000000</v>
      </c>
      <c r="BD81" s="14">
        <f t="shared" si="79"/>
        <v>0</v>
      </c>
      <c r="BE81" s="14">
        <f t="shared" si="79"/>
        <v>0</v>
      </c>
      <c r="BF81" s="14">
        <f t="shared" si="79"/>
        <v>0</v>
      </c>
      <c r="BG81" s="14">
        <f t="shared" si="79"/>
        <v>0</v>
      </c>
      <c r="BH81" s="14">
        <f t="shared" si="79"/>
        <v>0</v>
      </c>
      <c r="BI81" s="14">
        <f t="shared" si="79"/>
        <v>0</v>
      </c>
      <c r="BJ81" s="14">
        <f t="shared" si="79"/>
        <v>0</v>
      </c>
      <c r="BK81" s="14">
        <f t="shared" si="79"/>
        <v>0</v>
      </c>
      <c r="BL81" s="14">
        <f t="shared" si="79"/>
        <v>0</v>
      </c>
      <c r="BM81" s="14">
        <f t="shared" si="79"/>
        <v>0</v>
      </c>
      <c r="BN81" s="14">
        <f t="shared" si="79"/>
        <v>0</v>
      </c>
      <c r="BO81" s="14"/>
      <c r="BP81" s="14">
        <f t="shared" si="82"/>
        <v>0</v>
      </c>
      <c r="BQ81" s="14">
        <f t="shared" si="69"/>
        <v>0</v>
      </c>
      <c r="BR81" s="16">
        <f t="shared" si="77"/>
        <v>0</v>
      </c>
      <c r="BS81" s="14">
        <f t="shared" si="78"/>
        <v>0</v>
      </c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6">
        <f t="shared" si="70"/>
        <v>1</v>
      </c>
      <c r="CN81" s="14">
        <f t="shared" si="39"/>
        <v>10000000</v>
      </c>
      <c r="CO81" s="14">
        <f t="shared" si="60"/>
        <v>0</v>
      </c>
      <c r="CP81" s="14">
        <f t="shared" si="60"/>
        <v>0</v>
      </c>
      <c r="CQ81" s="14">
        <f t="shared" si="60"/>
        <v>0</v>
      </c>
      <c r="CR81" s="14">
        <f t="shared" si="60"/>
        <v>0</v>
      </c>
      <c r="CS81" s="14">
        <f t="shared" si="60"/>
        <v>10000000</v>
      </c>
      <c r="CT81" s="14">
        <f t="shared" si="60"/>
        <v>0</v>
      </c>
      <c r="CU81" s="14">
        <f t="shared" si="60"/>
        <v>0</v>
      </c>
      <c r="CV81" s="14">
        <f t="shared" si="83"/>
        <v>0</v>
      </c>
      <c r="CW81" s="14">
        <f t="shared" si="83"/>
        <v>0</v>
      </c>
      <c r="CX81" s="14">
        <f t="shared" si="83"/>
        <v>0</v>
      </c>
      <c r="CY81" s="14">
        <f t="shared" si="72"/>
        <v>0</v>
      </c>
      <c r="CZ81" s="14">
        <f t="shared" si="72"/>
        <v>0</v>
      </c>
      <c r="DA81" s="14">
        <f t="shared" si="72"/>
        <v>0</v>
      </c>
      <c r="DB81" s="14">
        <f>+U81-CG81</f>
        <v>0</v>
      </c>
      <c r="DC81" s="14">
        <f t="shared" si="81"/>
        <v>0</v>
      </c>
      <c r="DD81" s="14">
        <f t="shared" si="81"/>
        <v>0</v>
      </c>
      <c r="DE81" s="14">
        <f t="shared" si="81"/>
        <v>0</v>
      </c>
      <c r="DF81" s="40">
        <f t="shared" si="81"/>
        <v>0</v>
      </c>
      <c r="DG81" s="14">
        <f t="shared" si="81"/>
        <v>0</v>
      </c>
      <c r="DJ81" s="224"/>
      <c r="DK81" s="229"/>
      <c r="DL81" s="232"/>
      <c r="DM81" s="229"/>
    </row>
    <row r="82" spans="1:117" ht="34.5" hidden="1" customHeight="1" x14ac:dyDescent="0.25">
      <c r="A82" s="165"/>
      <c r="B82" s="152"/>
      <c r="C82" s="10" t="s">
        <v>225</v>
      </c>
      <c r="D82" s="52" t="s">
        <v>226</v>
      </c>
      <c r="E82" s="12">
        <v>520</v>
      </c>
      <c r="F82" s="53" t="s">
        <v>80</v>
      </c>
      <c r="G82" s="14">
        <f t="shared" si="84"/>
        <v>50000000</v>
      </c>
      <c r="H82" s="14"/>
      <c r="I82" s="23"/>
      <c r="J82" s="23"/>
      <c r="K82" s="23"/>
      <c r="L82" s="14">
        <v>1098558</v>
      </c>
      <c r="M82" s="23"/>
      <c r="N82" s="23"/>
      <c r="O82" s="23"/>
      <c r="P82" s="23"/>
      <c r="Q82" s="23"/>
      <c r="R82" s="19"/>
      <c r="S82" s="23"/>
      <c r="T82" s="34">
        <v>48901442</v>
      </c>
      <c r="U82" s="23"/>
      <c r="V82" s="23"/>
      <c r="W82" s="23"/>
      <c r="X82" s="23"/>
      <c r="Y82" s="23"/>
      <c r="Z82" s="51"/>
      <c r="AA82" s="43"/>
      <c r="AB82" s="16">
        <f t="shared" si="75"/>
        <v>0</v>
      </c>
      <c r="AC82" s="14">
        <f t="shared" si="74"/>
        <v>0</v>
      </c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6">
        <f t="shared" si="76"/>
        <v>1</v>
      </c>
      <c r="AX82" s="14">
        <f t="shared" si="65"/>
        <v>50000000</v>
      </c>
      <c r="AY82" s="14">
        <f t="shared" si="38"/>
        <v>0</v>
      </c>
      <c r="AZ82" s="14">
        <f t="shared" si="66"/>
        <v>0</v>
      </c>
      <c r="BA82" s="14">
        <f t="shared" si="66"/>
        <v>0</v>
      </c>
      <c r="BB82" s="14">
        <f t="shared" si="66"/>
        <v>0</v>
      </c>
      <c r="BC82" s="14">
        <f t="shared" si="79"/>
        <v>1098558</v>
      </c>
      <c r="BD82" s="14">
        <f t="shared" si="79"/>
        <v>0</v>
      </c>
      <c r="BE82" s="14">
        <f t="shared" si="79"/>
        <v>0</v>
      </c>
      <c r="BF82" s="14">
        <f t="shared" si="79"/>
        <v>0</v>
      </c>
      <c r="BG82" s="14">
        <f t="shared" si="79"/>
        <v>0</v>
      </c>
      <c r="BH82" s="14">
        <f t="shared" si="79"/>
        <v>0</v>
      </c>
      <c r="BI82" s="14">
        <f t="shared" si="79"/>
        <v>0</v>
      </c>
      <c r="BJ82" s="14">
        <f t="shared" si="79"/>
        <v>0</v>
      </c>
      <c r="BK82" s="14">
        <f t="shared" si="79"/>
        <v>48901442</v>
      </c>
      <c r="BL82" s="14">
        <f t="shared" si="79"/>
        <v>0</v>
      </c>
      <c r="BM82" s="14">
        <f t="shared" si="79"/>
        <v>0</v>
      </c>
      <c r="BN82" s="14">
        <f t="shared" si="79"/>
        <v>0</v>
      </c>
      <c r="BO82" s="14"/>
      <c r="BP82" s="14">
        <f t="shared" si="82"/>
        <v>0</v>
      </c>
      <c r="BQ82" s="14">
        <f t="shared" si="69"/>
        <v>0</v>
      </c>
      <c r="BR82" s="16">
        <f t="shared" si="77"/>
        <v>0</v>
      </c>
      <c r="BS82" s="14">
        <f t="shared" si="78"/>
        <v>0</v>
      </c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6">
        <f t="shared" si="70"/>
        <v>1</v>
      </c>
      <c r="CN82" s="14">
        <f t="shared" si="39"/>
        <v>50000000</v>
      </c>
      <c r="CO82" s="14">
        <f t="shared" si="60"/>
        <v>0</v>
      </c>
      <c r="CP82" s="14">
        <f t="shared" si="60"/>
        <v>0</v>
      </c>
      <c r="CQ82" s="14">
        <f t="shared" si="60"/>
        <v>0</v>
      </c>
      <c r="CR82" s="14">
        <f t="shared" si="60"/>
        <v>0</v>
      </c>
      <c r="CS82" s="14">
        <f t="shared" si="60"/>
        <v>1098558</v>
      </c>
      <c r="CT82" s="14">
        <f t="shared" si="60"/>
        <v>0</v>
      </c>
      <c r="CU82" s="14">
        <f t="shared" si="60"/>
        <v>0</v>
      </c>
      <c r="CV82" s="14">
        <f t="shared" si="83"/>
        <v>0</v>
      </c>
      <c r="CW82" s="14">
        <f t="shared" si="83"/>
        <v>0</v>
      </c>
      <c r="CX82" s="14">
        <f t="shared" si="83"/>
        <v>0</v>
      </c>
      <c r="CY82" s="14">
        <f t="shared" si="72"/>
        <v>0</v>
      </c>
      <c r="CZ82" s="14">
        <f t="shared" si="72"/>
        <v>0</v>
      </c>
      <c r="DA82" s="14">
        <f t="shared" si="72"/>
        <v>48901442</v>
      </c>
      <c r="DB82" s="14">
        <f>+U82-CG82</f>
        <v>0</v>
      </c>
      <c r="DC82" s="14">
        <f t="shared" si="81"/>
        <v>0</v>
      </c>
      <c r="DD82" s="14">
        <f t="shared" si="81"/>
        <v>0</v>
      </c>
      <c r="DE82" s="14">
        <f t="shared" si="81"/>
        <v>0</v>
      </c>
      <c r="DF82" s="40">
        <f t="shared" si="81"/>
        <v>0</v>
      </c>
      <c r="DG82" s="14">
        <f t="shared" si="81"/>
        <v>0</v>
      </c>
      <c r="DJ82" s="224"/>
      <c r="DK82" s="229"/>
      <c r="DL82" s="232"/>
      <c r="DM82" s="229"/>
    </row>
    <row r="83" spans="1:117" ht="34.5" hidden="1" customHeight="1" x14ac:dyDescent="0.25">
      <c r="A83" s="165"/>
      <c r="B83" s="153"/>
      <c r="C83" s="10" t="s">
        <v>227</v>
      </c>
      <c r="D83" s="52" t="s">
        <v>228</v>
      </c>
      <c r="E83" s="12">
        <v>520</v>
      </c>
      <c r="F83" s="53" t="s">
        <v>80</v>
      </c>
      <c r="G83" s="14">
        <f t="shared" si="84"/>
        <v>10000000</v>
      </c>
      <c r="H83" s="14"/>
      <c r="I83" s="23"/>
      <c r="J83" s="23"/>
      <c r="K83" s="23"/>
      <c r="L83" s="14">
        <v>10000000</v>
      </c>
      <c r="M83" s="23"/>
      <c r="N83" s="23"/>
      <c r="O83" s="23"/>
      <c r="P83" s="23"/>
      <c r="Q83" s="23"/>
      <c r="R83" s="19"/>
      <c r="S83" s="23"/>
      <c r="T83" s="34"/>
      <c r="U83" s="23"/>
      <c r="V83" s="23"/>
      <c r="W83" s="23"/>
      <c r="X83" s="23"/>
      <c r="Y83" s="23"/>
      <c r="Z83" s="51"/>
      <c r="AA83" s="43"/>
      <c r="AB83" s="16">
        <f t="shared" si="75"/>
        <v>1</v>
      </c>
      <c r="AC83" s="14">
        <f t="shared" si="74"/>
        <v>10000000</v>
      </c>
      <c r="AD83" s="14"/>
      <c r="AE83" s="14"/>
      <c r="AF83" s="14"/>
      <c r="AG83" s="14"/>
      <c r="AH83" s="14">
        <f>+'[2]ENERO 2016'!$O$831</f>
        <v>10000000</v>
      </c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6">
        <f t="shared" si="76"/>
        <v>0</v>
      </c>
      <c r="AX83" s="14">
        <f t="shared" si="65"/>
        <v>0</v>
      </c>
      <c r="AY83" s="14">
        <f t="shared" si="38"/>
        <v>0</v>
      </c>
      <c r="AZ83" s="14">
        <f t="shared" si="66"/>
        <v>0</v>
      </c>
      <c r="BA83" s="14">
        <f t="shared" si="66"/>
        <v>0</v>
      </c>
      <c r="BB83" s="14">
        <f t="shared" si="66"/>
        <v>0</v>
      </c>
      <c r="BC83" s="14">
        <f t="shared" si="79"/>
        <v>0</v>
      </c>
      <c r="BD83" s="14">
        <f t="shared" si="79"/>
        <v>0</v>
      </c>
      <c r="BE83" s="14">
        <f t="shared" si="79"/>
        <v>0</v>
      </c>
      <c r="BF83" s="14">
        <f t="shared" si="79"/>
        <v>0</v>
      </c>
      <c r="BG83" s="14">
        <f t="shared" si="79"/>
        <v>0</v>
      </c>
      <c r="BH83" s="14">
        <f t="shared" si="79"/>
        <v>0</v>
      </c>
      <c r="BI83" s="14">
        <f t="shared" si="79"/>
        <v>0</v>
      </c>
      <c r="BJ83" s="14">
        <f t="shared" si="79"/>
        <v>0</v>
      </c>
      <c r="BK83" s="14">
        <f t="shared" si="79"/>
        <v>0</v>
      </c>
      <c r="BL83" s="14">
        <f t="shared" si="79"/>
        <v>0</v>
      </c>
      <c r="BM83" s="14">
        <f t="shared" si="79"/>
        <v>0</v>
      </c>
      <c r="BN83" s="14">
        <f t="shared" si="79"/>
        <v>0</v>
      </c>
      <c r="BO83" s="14">
        <f>+X83-AT83</f>
        <v>0</v>
      </c>
      <c r="BP83" s="14">
        <f t="shared" si="82"/>
        <v>0</v>
      </c>
      <c r="BQ83" s="14">
        <f t="shared" si="69"/>
        <v>0</v>
      </c>
      <c r="BR83" s="16">
        <f t="shared" si="77"/>
        <v>0.995</v>
      </c>
      <c r="BS83" s="14">
        <f t="shared" si="78"/>
        <v>9950000</v>
      </c>
      <c r="BT83" s="14"/>
      <c r="BU83" s="14"/>
      <c r="BV83" s="14"/>
      <c r="BW83" s="14"/>
      <c r="BX83" s="14">
        <v>9950000</v>
      </c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6">
        <f t="shared" si="70"/>
        <v>5.0000000000000044E-3</v>
      </c>
      <c r="CN83" s="14">
        <f t="shared" si="39"/>
        <v>50000</v>
      </c>
      <c r="CO83" s="14">
        <f t="shared" si="60"/>
        <v>0</v>
      </c>
      <c r="CP83" s="14">
        <f t="shared" si="60"/>
        <v>0</v>
      </c>
      <c r="CQ83" s="14">
        <f t="shared" si="60"/>
        <v>0</v>
      </c>
      <c r="CR83" s="14">
        <f t="shared" si="60"/>
        <v>0</v>
      </c>
      <c r="CS83" s="14">
        <f t="shared" si="60"/>
        <v>50000</v>
      </c>
      <c r="CT83" s="14">
        <f t="shared" si="60"/>
        <v>0</v>
      </c>
      <c r="CU83" s="14">
        <f t="shared" si="60"/>
        <v>0</v>
      </c>
      <c r="CV83" s="14">
        <f>O83-CA83</f>
        <v>0</v>
      </c>
      <c r="CW83" s="14">
        <f>P83-CB83</f>
        <v>0</v>
      </c>
      <c r="CX83" s="14">
        <f>Q83-CC83</f>
        <v>0</v>
      </c>
      <c r="CY83" s="14">
        <f t="shared" si="72"/>
        <v>0</v>
      </c>
      <c r="CZ83" s="14">
        <f t="shared" si="72"/>
        <v>0</v>
      </c>
      <c r="DA83" s="14">
        <f t="shared" si="72"/>
        <v>0</v>
      </c>
      <c r="DB83" s="14">
        <f t="shared" si="72"/>
        <v>0</v>
      </c>
      <c r="DC83" s="14">
        <f t="shared" si="72"/>
        <v>0</v>
      </c>
      <c r="DD83" s="14">
        <f t="shared" si="72"/>
        <v>0</v>
      </c>
      <c r="DE83" s="14">
        <f t="shared" si="72"/>
        <v>0</v>
      </c>
      <c r="DF83" s="14">
        <f t="shared" si="72"/>
        <v>0</v>
      </c>
      <c r="DG83" s="14">
        <f t="shared" si="72"/>
        <v>0</v>
      </c>
      <c r="DJ83" s="226"/>
      <c r="DK83" s="229"/>
      <c r="DL83" s="232"/>
      <c r="DM83" s="229"/>
    </row>
    <row r="84" spans="1:117" s="43" customFormat="1" ht="49.5" hidden="1" customHeight="1" x14ac:dyDescent="0.25">
      <c r="A84" s="165" t="s">
        <v>167</v>
      </c>
      <c r="B84" s="151" t="s">
        <v>229</v>
      </c>
      <c r="C84" s="54" t="s">
        <v>230</v>
      </c>
      <c r="D84" s="11" t="s">
        <v>231</v>
      </c>
      <c r="E84" s="137">
        <v>520</v>
      </c>
      <c r="F84" s="53" t="s">
        <v>80</v>
      </c>
      <c r="G84" s="14">
        <f t="shared" si="84"/>
        <v>6000000</v>
      </c>
      <c r="H84" s="40"/>
      <c r="I84" s="19"/>
      <c r="J84" s="19"/>
      <c r="K84" s="19"/>
      <c r="L84" s="40">
        <v>6000000</v>
      </c>
      <c r="M84" s="19"/>
      <c r="N84" s="19"/>
      <c r="O84" s="19"/>
      <c r="P84" s="19"/>
      <c r="Q84" s="19"/>
      <c r="R84" s="19"/>
      <c r="S84" s="19"/>
      <c r="T84" s="34"/>
      <c r="U84" s="40"/>
      <c r="V84" s="40"/>
      <c r="W84" s="40"/>
      <c r="X84" s="40"/>
      <c r="Y84" s="40"/>
      <c r="Z84" s="40"/>
      <c r="AB84" s="44">
        <f t="shared" si="75"/>
        <v>0</v>
      </c>
      <c r="AC84" s="14">
        <f t="shared" si="74"/>
        <v>0</v>
      </c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4">
        <f t="shared" si="76"/>
        <v>1</v>
      </c>
      <c r="AX84" s="14">
        <f t="shared" si="65"/>
        <v>6000000</v>
      </c>
      <c r="AY84" s="14">
        <f t="shared" si="38"/>
        <v>0</v>
      </c>
      <c r="AZ84" s="40">
        <f t="shared" si="66"/>
        <v>0</v>
      </c>
      <c r="BA84" s="40">
        <f t="shared" si="66"/>
        <v>0</v>
      </c>
      <c r="BB84" s="14">
        <f t="shared" si="66"/>
        <v>0</v>
      </c>
      <c r="BC84" s="40">
        <f t="shared" si="79"/>
        <v>6000000</v>
      </c>
      <c r="BD84" s="40">
        <f t="shared" si="79"/>
        <v>0</v>
      </c>
      <c r="BE84" s="14">
        <f t="shared" si="79"/>
        <v>0</v>
      </c>
      <c r="BF84" s="40">
        <f t="shared" si="79"/>
        <v>0</v>
      </c>
      <c r="BG84" s="40">
        <f t="shared" si="79"/>
        <v>0</v>
      </c>
      <c r="BH84" s="14">
        <f t="shared" si="79"/>
        <v>0</v>
      </c>
      <c r="BI84" s="40">
        <f t="shared" si="79"/>
        <v>0</v>
      </c>
      <c r="BJ84" s="40">
        <f t="shared" si="79"/>
        <v>0</v>
      </c>
      <c r="BK84" s="40">
        <f t="shared" si="79"/>
        <v>0</v>
      </c>
      <c r="BL84" s="40">
        <f t="shared" si="79"/>
        <v>0</v>
      </c>
      <c r="BM84" s="40">
        <f t="shared" si="79"/>
        <v>0</v>
      </c>
      <c r="BN84" s="40">
        <f t="shared" si="79"/>
        <v>0</v>
      </c>
      <c r="BO84" s="40"/>
      <c r="BP84" s="14">
        <f t="shared" si="82"/>
        <v>0</v>
      </c>
      <c r="BQ84" s="40">
        <f t="shared" si="69"/>
        <v>0</v>
      </c>
      <c r="BR84" s="44">
        <f t="shared" si="77"/>
        <v>0</v>
      </c>
      <c r="BS84" s="14">
        <f t="shared" si="78"/>
        <v>0</v>
      </c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4">
        <f t="shared" si="70"/>
        <v>1</v>
      </c>
      <c r="CN84" s="14">
        <f t="shared" si="39"/>
        <v>6000000</v>
      </c>
      <c r="CO84" s="14">
        <f t="shared" si="60"/>
        <v>0</v>
      </c>
      <c r="CP84" s="14">
        <f t="shared" si="60"/>
        <v>0</v>
      </c>
      <c r="CQ84" s="40">
        <f t="shared" si="60"/>
        <v>0</v>
      </c>
      <c r="CR84" s="14">
        <f t="shared" si="60"/>
        <v>0</v>
      </c>
      <c r="CS84" s="40">
        <f t="shared" si="60"/>
        <v>6000000</v>
      </c>
      <c r="CT84" s="40">
        <f t="shared" si="60"/>
        <v>0</v>
      </c>
      <c r="CU84" s="14">
        <f t="shared" si="60"/>
        <v>0</v>
      </c>
      <c r="CV84" s="40">
        <f t="shared" ref="CV84:DG90" si="85">+O84-CA84</f>
        <v>0</v>
      </c>
      <c r="CW84" s="40">
        <f t="shared" si="85"/>
        <v>0</v>
      </c>
      <c r="CX84" s="14">
        <f t="shared" si="85"/>
        <v>0</v>
      </c>
      <c r="CY84" s="40">
        <f t="shared" si="72"/>
        <v>0</v>
      </c>
      <c r="CZ84" s="40">
        <f t="shared" si="72"/>
        <v>0</v>
      </c>
      <c r="DA84" s="40">
        <f t="shared" si="72"/>
        <v>0</v>
      </c>
      <c r="DB84" s="40">
        <f t="shared" ref="DB84:DG84" si="86">+U84-CG84</f>
        <v>0</v>
      </c>
      <c r="DC84" s="40">
        <f t="shared" si="86"/>
        <v>0</v>
      </c>
      <c r="DD84" s="40">
        <f t="shared" si="86"/>
        <v>0</v>
      </c>
      <c r="DE84" s="40">
        <f t="shared" si="86"/>
        <v>0</v>
      </c>
      <c r="DF84" s="40">
        <f t="shared" si="86"/>
        <v>0</v>
      </c>
      <c r="DG84" s="40">
        <f t="shared" si="86"/>
        <v>0</v>
      </c>
      <c r="DJ84" s="226"/>
      <c r="DK84" s="233"/>
      <c r="DL84" s="232"/>
      <c r="DM84" s="233"/>
    </row>
    <row r="85" spans="1:117" s="43" customFormat="1" ht="64.5" hidden="1" customHeight="1" x14ac:dyDescent="0.25">
      <c r="A85" s="165"/>
      <c r="B85" s="153"/>
      <c r="C85" s="54" t="s">
        <v>232</v>
      </c>
      <c r="D85" s="11" t="s">
        <v>233</v>
      </c>
      <c r="E85" s="137">
        <v>520</v>
      </c>
      <c r="F85" s="53" t="s">
        <v>80</v>
      </c>
      <c r="G85" s="14">
        <f t="shared" si="84"/>
        <v>6000000</v>
      </c>
      <c r="H85" s="40"/>
      <c r="I85" s="19"/>
      <c r="J85" s="19"/>
      <c r="K85" s="19"/>
      <c r="L85" s="42">
        <v>6000000</v>
      </c>
      <c r="M85" s="19"/>
      <c r="N85" s="19"/>
      <c r="O85" s="19"/>
      <c r="P85" s="19"/>
      <c r="Q85" s="19"/>
      <c r="R85" s="19"/>
      <c r="S85" s="19"/>
      <c r="T85" s="34"/>
      <c r="U85" s="40"/>
      <c r="V85" s="40"/>
      <c r="W85" s="40"/>
      <c r="X85" s="40"/>
      <c r="Y85" s="40"/>
      <c r="Z85" s="40"/>
      <c r="AB85" s="44">
        <f t="shared" si="75"/>
        <v>0</v>
      </c>
      <c r="AC85" s="14">
        <f t="shared" si="74"/>
        <v>0</v>
      </c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4">
        <f t="shared" si="76"/>
        <v>1</v>
      </c>
      <c r="AX85" s="14">
        <f t="shared" si="65"/>
        <v>6000000</v>
      </c>
      <c r="AY85" s="14">
        <f t="shared" si="38"/>
        <v>0</v>
      </c>
      <c r="AZ85" s="40">
        <f t="shared" si="66"/>
        <v>0</v>
      </c>
      <c r="BA85" s="40">
        <f t="shared" si="66"/>
        <v>0</v>
      </c>
      <c r="BB85" s="14">
        <f t="shared" si="66"/>
        <v>0</v>
      </c>
      <c r="BC85" s="40">
        <f t="shared" si="79"/>
        <v>6000000</v>
      </c>
      <c r="BD85" s="40">
        <f t="shared" si="79"/>
        <v>0</v>
      </c>
      <c r="BE85" s="14">
        <f t="shared" si="79"/>
        <v>0</v>
      </c>
      <c r="BF85" s="40">
        <f t="shared" si="79"/>
        <v>0</v>
      </c>
      <c r="BG85" s="40">
        <f t="shared" si="79"/>
        <v>0</v>
      </c>
      <c r="BH85" s="14">
        <f t="shared" si="79"/>
        <v>0</v>
      </c>
      <c r="BI85" s="40">
        <f t="shared" si="79"/>
        <v>0</v>
      </c>
      <c r="BJ85" s="40">
        <f t="shared" si="79"/>
        <v>0</v>
      </c>
      <c r="BK85" s="40">
        <f t="shared" si="79"/>
        <v>0</v>
      </c>
      <c r="BL85" s="40">
        <f t="shared" si="79"/>
        <v>0</v>
      </c>
      <c r="BM85" s="40">
        <f t="shared" si="79"/>
        <v>0</v>
      </c>
      <c r="BN85" s="40">
        <f t="shared" si="79"/>
        <v>0</v>
      </c>
      <c r="BO85" s="40">
        <f>+X85-AT85</f>
        <v>0</v>
      </c>
      <c r="BP85" s="14">
        <f t="shared" si="82"/>
        <v>0</v>
      </c>
      <c r="BQ85" s="40">
        <f t="shared" si="69"/>
        <v>0</v>
      </c>
      <c r="BR85" s="44">
        <f t="shared" si="77"/>
        <v>0</v>
      </c>
      <c r="BS85" s="14">
        <f t="shared" si="78"/>
        <v>0</v>
      </c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4">
        <f t="shared" si="70"/>
        <v>1</v>
      </c>
      <c r="CN85" s="14">
        <f t="shared" si="39"/>
        <v>6000000</v>
      </c>
      <c r="CO85" s="14">
        <f t="shared" si="60"/>
        <v>0</v>
      </c>
      <c r="CP85" s="14">
        <f t="shared" si="60"/>
        <v>0</v>
      </c>
      <c r="CQ85" s="40">
        <f t="shared" si="60"/>
        <v>0</v>
      </c>
      <c r="CR85" s="14">
        <f t="shared" si="60"/>
        <v>0</v>
      </c>
      <c r="CS85" s="40">
        <f t="shared" si="60"/>
        <v>6000000</v>
      </c>
      <c r="CT85" s="40">
        <f t="shared" si="60"/>
        <v>0</v>
      </c>
      <c r="CU85" s="14">
        <f t="shared" si="60"/>
        <v>0</v>
      </c>
      <c r="CV85" s="40">
        <f t="shared" si="85"/>
        <v>0</v>
      </c>
      <c r="CW85" s="40">
        <f t="shared" si="85"/>
        <v>0</v>
      </c>
      <c r="CX85" s="14">
        <f t="shared" si="85"/>
        <v>0</v>
      </c>
      <c r="CY85" s="40">
        <f t="shared" si="72"/>
        <v>0</v>
      </c>
      <c r="CZ85" s="40">
        <f t="shared" si="72"/>
        <v>0</v>
      </c>
      <c r="DA85" s="40">
        <f t="shared" si="72"/>
        <v>0</v>
      </c>
      <c r="DB85" s="40">
        <f t="shared" si="72"/>
        <v>0</v>
      </c>
      <c r="DC85" s="40">
        <f t="shared" si="72"/>
        <v>0</v>
      </c>
      <c r="DD85" s="40">
        <f t="shared" si="72"/>
        <v>0</v>
      </c>
      <c r="DE85" s="40">
        <f t="shared" si="72"/>
        <v>0</v>
      </c>
      <c r="DF85" s="40">
        <f t="shared" si="72"/>
        <v>0</v>
      </c>
      <c r="DG85" s="40">
        <f t="shared" si="72"/>
        <v>0</v>
      </c>
      <c r="DJ85" s="224"/>
      <c r="DK85" s="233"/>
      <c r="DL85" s="232"/>
      <c r="DM85" s="233"/>
    </row>
    <row r="86" spans="1:117" ht="33" hidden="1" customHeight="1" x14ac:dyDescent="0.25">
      <c r="A86" s="165"/>
      <c r="B86" s="151" t="s">
        <v>234</v>
      </c>
      <c r="C86" s="10" t="s">
        <v>235</v>
      </c>
      <c r="D86" s="11" t="s">
        <v>236</v>
      </c>
      <c r="E86" s="12">
        <v>520</v>
      </c>
      <c r="F86" s="53" t="s">
        <v>80</v>
      </c>
      <c r="G86" s="14">
        <f t="shared" si="84"/>
        <v>33106800</v>
      </c>
      <c r="H86" s="14"/>
      <c r="I86" s="23"/>
      <c r="J86" s="14"/>
      <c r="K86" s="14"/>
      <c r="L86" s="42">
        <v>33106800</v>
      </c>
      <c r="M86" s="23"/>
      <c r="N86" s="23"/>
      <c r="O86" s="23"/>
      <c r="P86" s="23"/>
      <c r="Q86" s="23"/>
      <c r="R86" s="19"/>
      <c r="S86" s="23"/>
      <c r="T86" s="34"/>
      <c r="U86" s="14"/>
      <c r="V86" s="14"/>
      <c r="W86" s="14"/>
      <c r="X86" s="14"/>
      <c r="Y86" s="14"/>
      <c r="Z86" s="14"/>
      <c r="AA86" s="43"/>
      <c r="AB86" s="16">
        <f t="shared" si="75"/>
        <v>1</v>
      </c>
      <c r="AC86" s="14">
        <f t="shared" si="74"/>
        <v>33106800</v>
      </c>
      <c r="AD86" s="14"/>
      <c r="AE86" s="14"/>
      <c r="AF86" s="14"/>
      <c r="AG86" s="14"/>
      <c r="AH86" s="14">
        <f>+'[2]ENERO 2016'!$O$848</f>
        <v>33106800</v>
      </c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6">
        <f t="shared" si="76"/>
        <v>0</v>
      </c>
      <c r="AX86" s="14">
        <f t="shared" si="65"/>
        <v>0</v>
      </c>
      <c r="AY86" s="14">
        <f t="shared" si="38"/>
        <v>0</v>
      </c>
      <c r="AZ86" s="14">
        <f t="shared" si="66"/>
        <v>0</v>
      </c>
      <c r="BA86" s="14">
        <f t="shared" si="66"/>
        <v>0</v>
      </c>
      <c r="BB86" s="14">
        <f t="shared" si="66"/>
        <v>0</v>
      </c>
      <c r="BC86" s="14">
        <f t="shared" si="79"/>
        <v>0</v>
      </c>
      <c r="BD86" s="14">
        <f t="shared" si="79"/>
        <v>0</v>
      </c>
      <c r="BE86" s="14">
        <f t="shared" si="79"/>
        <v>0</v>
      </c>
      <c r="BF86" s="40">
        <f t="shared" si="79"/>
        <v>0</v>
      </c>
      <c r="BG86" s="14">
        <f t="shared" si="79"/>
        <v>0</v>
      </c>
      <c r="BH86" s="14">
        <f t="shared" si="79"/>
        <v>0</v>
      </c>
      <c r="BI86" s="14">
        <f t="shared" si="79"/>
        <v>0</v>
      </c>
      <c r="BJ86" s="14">
        <f t="shared" si="79"/>
        <v>0</v>
      </c>
      <c r="BK86" s="14">
        <f t="shared" si="79"/>
        <v>0</v>
      </c>
      <c r="BL86" s="14">
        <f t="shared" si="79"/>
        <v>0</v>
      </c>
      <c r="BM86" s="14">
        <f t="shared" si="79"/>
        <v>0</v>
      </c>
      <c r="BN86" s="14">
        <f t="shared" si="79"/>
        <v>0</v>
      </c>
      <c r="BO86" s="14"/>
      <c r="BP86" s="14">
        <f t="shared" si="82"/>
        <v>0</v>
      </c>
      <c r="BQ86" s="14">
        <f t="shared" si="69"/>
        <v>0</v>
      </c>
      <c r="BR86" s="16">
        <f t="shared" si="77"/>
        <v>0.98871023475539765</v>
      </c>
      <c r="BS86" s="14">
        <f t="shared" si="78"/>
        <v>32733032</v>
      </c>
      <c r="BT86" s="14"/>
      <c r="BU86" s="14"/>
      <c r="BV86" s="14"/>
      <c r="BW86" s="14"/>
      <c r="BX86" s="14">
        <f>+'[4]MARZO 2016 ULTIMO'!$H$1309</f>
        <v>32733032</v>
      </c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44">
        <f t="shared" si="70"/>
        <v>1.1289765244602346E-2</v>
      </c>
      <c r="CN86" s="14">
        <f t="shared" si="39"/>
        <v>373768</v>
      </c>
      <c r="CO86" s="14">
        <f t="shared" si="60"/>
        <v>0</v>
      </c>
      <c r="CP86" s="14">
        <f t="shared" si="60"/>
        <v>0</v>
      </c>
      <c r="CQ86" s="40">
        <f t="shared" si="60"/>
        <v>0</v>
      </c>
      <c r="CR86" s="14">
        <f t="shared" si="60"/>
        <v>0</v>
      </c>
      <c r="CS86" s="14">
        <f t="shared" si="60"/>
        <v>373768</v>
      </c>
      <c r="CT86" s="40">
        <f t="shared" si="60"/>
        <v>0</v>
      </c>
      <c r="CU86" s="14">
        <f t="shared" si="60"/>
        <v>0</v>
      </c>
      <c r="CV86" s="40">
        <f t="shared" si="85"/>
        <v>0</v>
      </c>
      <c r="CW86" s="40">
        <f t="shared" si="85"/>
        <v>0</v>
      </c>
      <c r="CX86" s="14">
        <f t="shared" si="85"/>
        <v>0</v>
      </c>
      <c r="CY86" s="40">
        <f t="shared" si="72"/>
        <v>0</v>
      </c>
      <c r="CZ86" s="14">
        <f t="shared" si="72"/>
        <v>0</v>
      </c>
      <c r="DA86" s="14">
        <f t="shared" si="72"/>
        <v>0</v>
      </c>
      <c r="DB86" s="14">
        <f t="shared" ref="DB86:DE88" si="87">+U86-CG86</f>
        <v>0</v>
      </c>
      <c r="DC86" s="14">
        <f t="shared" si="87"/>
        <v>0</v>
      </c>
      <c r="DD86" s="14">
        <f t="shared" si="87"/>
        <v>0</v>
      </c>
      <c r="DE86" s="14">
        <f t="shared" si="87"/>
        <v>0</v>
      </c>
      <c r="DF86" s="40">
        <f>Y86-CK86</f>
        <v>0</v>
      </c>
      <c r="DG86" s="14">
        <f>+Z86-CL86</f>
        <v>0</v>
      </c>
      <c r="DJ86" s="224"/>
      <c r="DK86" s="229"/>
      <c r="DL86" s="232"/>
      <c r="DM86" s="229"/>
    </row>
    <row r="87" spans="1:117" ht="27.75" hidden="1" customHeight="1" x14ac:dyDescent="0.25">
      <c r="A87" s="165"/>
      <c r="B87" s="152"/>
      <c r="C87" s="10" t="s">
        <v>237</v>
      </c>
      <c r="D87" s="11" t="s">
        <v>238</v>
      </c>
      <c r="E87" s="12">
        <v>520</v>
      </c>
      <c r="F87" s="53" t="s">
        <v>80</v>
      </c>
      <c r="G87" s="14">
        <f t="shared" si="84"/>
        <v>15184000</v>
      </c>
      <c r="H87" s="14"/>
      <c r="I87" s="23"/>
      <c r="J87" s="14"/>
      <c r="K87" s="14"/>
      <c r="L87" s="42">
        <v>15184000</v>
      </c>
      <c r="M87" s="23"/>
      <c r="N87" s="23"/>
      <c r="O87" s="23"/>
      <c r="P87" s="23"/>
      <c r="Q87" s="23"/>
      <c r="R87" s="19"/>
      <c r="S87" s="23"/>
      <c r="T87" s="34"/>
      <c r="U87" s="14"/>
      <c r="V87" s="14"/>
      <c r="W87" s="14"/>
      <c r="X87" s="14"/>
      <c r="Y87" s="14"/>
      <c r="Z87" s="14"/>
      <c r="AA87" s="43"/>
      <c r="AB87" s="16">
        <f t="shared" si="75"/>
        <v>1</v>
      </c>
      <c r="AC87" s="14">
        <f t="shared" si="74"/>
        <v>15184000</v>
      </c>
      <c r="AD87" s="14"/>
      <c r="AE87" s="14"/>
      <c r="AF87" s="14"/>
      <c r="AG87" s="14"/>
      <c r="AH87" s="14">
        <f>+'[2]ENERO 2016'!$O$854</f>
        <v>15184000</v>
      </c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6">
        <f t="shared" si="76"/>
        <v>0</v>
      </c>
      <c r="AX87" s="14">
        <f t="shared" si="65"/>
        <v>0</v>
      </c>
      <c r="AY87" s="14">
        <f t="shared" ref="AY87:AY90" si="88">+H87</f>
        <v>0</v>
      </c>
      <c r="AZ87" s="14">
        <f t="shared" si="66"/>
        <v>0</v>
      </c>
      <c r="BA87" s="14">
        <f t="shared" si="66"/>
        <v>0</v>
      </c>
      <c r="BB87" s="14">
        <f t="shared" si="66"/>
        <v>0</v>
      </c>
      <c r="BC87" s="14">
        <f t="shared" ref="BC87:BN90" si="89">+L87-AH87</f>
        <v>0</v>
      </c>
      <c r="BD87" s="14">
        <f t="shared" si="89"/>
        <v>0</v>
      </c>
      <c r="BE87" s="14">
        <f t="shared" si="89"/>
        <v>0</v>
      </c>
      <c r="BF87" s="40">
        <f t="shared" si="89"/>
        <v>0</v>
      </c>
      <c r="BG87" s="14">
        <f t="shared" si="89"/>
        <v>0</v>
      </c>
      <c r="BH87" s="14">
        <f t="shared" si="89"/>
        <v>0</v>
      </c>
      <c r="BI87" s="14">
        <f t="shared" si="89"/>
        <v>0</v>
      </c>
      <c r="BJ87" s="14">
        <f t="shared" si="89"/>
        <v>0</v>
      </c>
      <c r="BK87" s="14">
        <f t="shared" si="89"/>
        <v>0</v>
      </c>
      <c r="BL87" s="14">
        <f t="shared" si="89"/>
        <v>0</v>
      </c>
      <c r="BM87" s="14">
        <f t="shared" si="89"/>
        <v>0</v>
      </c>
      <c r="BN87" s="14">
        <f t="shared" si="89"/>
        <v>0</v>
      </c>
      <c r="BO87" s="14"/>
      <c r="BP87" s="14">
        <f t="shared" si="82"/>
        <v>0</v>
      </c>
      <c r="BQ87" s="14">
        <f t="shared" si="69"/>
        <v>0</v>
      </c>
      <c r="BR87" s="16">
        <f t="shared" si="77"/>
        <v>0</v>
      </c>
      <c r="BS87" s="14">
        <f t="shared" si="78"/>
        <v>0</v>
      </c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44">
        <f t="shared" si="70"/>
        <v>1</v>
      </c>
      <c r="CN87" s="14">
        <f t="shared" ref="CN87:CN89" si="90">SUM(CO87:DG87)</f>
        <v>15184000</v>
      </c>
      <c r="CO87" s="14">
        <f t="shared" si="60"/>
        <v>0</v>
      </c>
      <c r="CP87" s="14">
        <f t="shared" si="60"/>
        <v>0</v>
      </c>
      <c r="CQ87" s="40">
        <f t="shared" si="60"/>
        <v>0</v>
      </c>
      <c r="CR87" s="14">
        <f t="shared" si="60"/>
        <v>0</v>
      </c>
      <c r="CS87" s="14">
        <f t="shared" si="60"/>
        <v>15184000</v>
      </c>
      <c r="CT87" s="40">
        <f t="shared" si="60"/>
        <v>0</v>
      </c>
      <c r="CU87" s="14">
        <f t="shared" si="60"/>
        <v>0</v>
      </c>
      <c r="CV87" s="40">
        <f t="shared" si="85"/>
        <v>0</v>
      </c>
      <c r="CW87" s="40">
        <f t="shared" si="85"/>
        <v>0</v>
      </c>
      <c r="CX87" s="14">
        <f t="shared" si="85"/>
        <v>0</v>
      </c>
      <c r="CY87" s="40">
        <f t="shared" si="72"/>
        <v>0</v>
      </c>
      <c r="CZ87" s="14">
        <f t="shared" si="72"/>
        <v>0</v>
      </c>
      <c r="DA87" s="14">
        <f t="shared" si="72"/>
        <v>0</v>
      </c>
      <c r="DB87" s="14">
        <f t="shared" si="87"/>
        <v>0</v>
      </c>
      <c r="DC87" s="14">
        <f t="shared" si="87"/>
        <v>0</v>
      </c>
      <c r="DD87" s="14">
        <f t="shared" si="87"/>
        <v>0</v>
      </c>
      <c r="DE87" s="14">
        <f t="shared" si="87"/>
        <v>0</v>
      </c>
      <c r="DF87" s="40">
        <f>Y87-CK87</f>
        <v>0</v>
      </c>
      <c r="DG87" s="14">
        <f>+Z87-CL87</f>
        <v>0</v>
      </c>
      <c r="DJ87" s="224"/>
      <c r="DK87" s="229"/>
      <c r="DL87" s="232"/>
      <c r="DM87" s="229"/>
    </row>
    <row r="88" spans="1:117" ht="49.5" hidden="1" customHeight="1" x14ac:dyDescent="0.25">
      <c r="A88" s="165"/>
      <c r="B88" s="152"/>
      <c r="C88" s="10" t="s">
        <v>239</v>
      </c>
      <c r="D88" s="11" t="s">
        <v>240</v>
      </c>
      <c r="E88" s="12">
        <v>520</v>
      </c>
      <c r="F88" s="53" t="s">
        <v>80</v>
      </c>
      <c r="G88" s="14">
        <f t="shared" si="84"/>
        <v>16000000</v>
      </c>
      <c r="H88" s="14"/>
      <c r="I88" s="23"/>
      <c r="J88" s="23"/>
      <c r="K88" s="23"/>
      <c r="L88" s="42">
        <v>16000000</v>
      </c>
      <c r="M88" s="23"/>
      <c r="N88" s="23"/>
      <c r="O88" s="23"/>
      <c r="P88" s="23"/>
      <c r="Q88" s="23"/>
      <c r="R88" s="19"/>
      <c r="S88" s="23"/>
      <c r="T88" s="42"/>
      <c r="U88" s="14"/>
      <c r="V88" s="14"/>
      <c r="W88" s="14"/>
      <c r="X88" s="14"/>
      <c r="Y88" s="14"/>
      <c r="Z88" s="14"/>
      <c r="AA88" s="43"/>
      <c r="AB88" s="16">
        <f t="shared" si="75"/>
        <v>0</v>
      </c>
      <c r="AC88" s="14">
        <f t="shared" si="74"/>
        <v>0</v>
      </c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6">
        <f t="shared" si="76"/>
        <v>1</v>
      </c>
      <c r="AX88" s="14">
        <f t="shared" si="65"/>
        <v>16000000</v>
      </c>
      <c r="AY88" s="14">
        <f t="shared" si="88"/>
        <v>0</v>
      </c>
      <c r="AZ88" s="14">
        <f t="shared" si="66"/>
        <v>0</v>
      </c>
      <c r="BA88" s="14">
        <f t="shared" si="66"/>
        <v>0</v>
      </c>
      <c r="BB88" s="14">
        <f t="shared" si="66"/>
        <v>0</v>
      </c>
      <c r="BC88" s="14">
        <f t="shared" si="89"/>
        <v>16000000</v>
      </c>
      <c r="BD88" s="14">
        <f t="shared" si="89"/>
        <v>0</v>
      </c>
      <c r="BE88" s="14">
        <f t="shared" si="89"/>
        <v>0</v>
      </c>
      <c r="BF88" s="40">
        <f t="shared" si="89"/>
        <v>0</v>
      </c>
      <c r="BG88" s="14">
        <f t="shared" si="89"/>
        <v>0</v>
      </c>
      <c r="BH88" s="14">
        <f t="shared" si="89"/>
        <v>0</v>
      </c>
      <c r="BI88" s="14">
        <f t="shared" si="89"/>
        <v>0</v>
      </c>
      <c r="BJ88" s="14">
        <f t="shared" si="89"/>
        <v>0</v>
      </c>
      <c r="BK88" s="14">
        <f t="shared" si="89"/>
        <v>0</v>
      </c>
      <c r="BL88" s="14">
        <f t="shared" si="89"/>
        <v>0</v>
      </c>
      <c r="BM88" s="14">
        <f t="shared" si="89"/>
        <v>0</v>
      </c>
      <c r="BN88" s="14">
        <f t="shared" si="89"/>
        <v>0</v>
      </c>
      <c r="BO88" s="14"/>
      <c r="BP88" s="14">
        <f t="shared" si="82"/>
        <v>0</v>
      </c>
      <c r="BQ88" s="14">
        <f t="shared" si="69"/>
        <v>0</v>
      </c>
      <c r="BR88" s="16">
        <f t="shared" si="77"/>
        <v>0</v>
      </c>
      <c r="BS88" s="14">
        <f t="shared" si="78"/>
        <v>0</v>
      </c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44">
        <f t="shared" si="70"/>
        <v>1</v>
      </c>
      <c r="CN88" s="14">
        <f t="shared" si="90"/>
        <v>16000000</v>
      </c>
      <c r="CO88" s="14">
        <f t="shared" si="60"/>
        <v>0</v>
      </c>
      <c r="CP88" s="14">
        <f t="shared" si="60"/>
        <v>0</v>
      </c>
      <c r="CQ88" s="40">
        <f t="shared" si="60"/>
        <v>0</v>
      </c>
      <c r="CR88" s="14">
        <f t="shared" si="60"/>
        <v>0</v>
      </c>
      <c r="CS88" s="14">
        <f t="shared" si="60"/>
        <v>16000000</v>
      </c>
      <c r="CT88" s="40">
        <f t="shared" si="60"/>
        <v>0</v>
      </c>
      <c r="CU88" s="14">
        <f t="shared" si="60"/>
        <v>0</v>
      </c>
      <c r="CV88" s="40">
        <f t="shared" si="85"/>
        <v>0</v>
      </c>
      <c r="CW88" s="40">
        <f t="shared" si="85"/>
        <v>0</v>
      </c>
      <c r="CX88" s="14">
        <f t="shared" si="85"/>
        <v>0</v>
      </c>
      <c r="CY88" s="40">
        <f t="shared" si="72"/>
        <v>0</v>
      </c>
      <c r="CZ88" s="14">
        <f t="shared" si="72"/>
        <v>0</v>
      </c>
      <c r="DA88" s="14">
        <f t="shared" si="72"/>
        <v>0</v>
      </c>
      <c r="DB88" s="14">
        <f t="shared" si="87"/>
        <v>0</v>
      </c>
      <c r="DC88" s="14">
        <f t="shared" si="87"/>
        <v>0</v>
      </c>
      <c r="DD88" s="14">
        <f t="shared" si="87"/>
        <v>0</v>
      </c>
      <c r="DE88" s="14">
        <f t="shared" si="87"/>
        <v>0</v>
      </c>
      <c r="DF88" s="40">
        <f>Y88-CK88</f>
        <v>0</v>
      </c>
      <c r="DG88" s="14">
        <f>+Z88-CL88</f>
        <v>0</v>
      </c>
      <c r="DJ88" s="224"/>
      <c r="DK88" s="229"/>
      <c r="DL88" s="232"/>
      <c r="DM88" s="229"/>
    </row>
    <row r="89" spans="1:117" ht="32.25" hidden="1" customHeight="1" x14ac:dyDescent="0.25">
      <c r="A89" s="165"/>
      <c r="B89" s="152"/>
      <c r="C89" s="55" t="s">
        <v>241</v>
      </c>
      <c r="D89" s="11" t="s">
        <v>242</v>
      </c>
      <c r="E89" s="12">
        <v>520</v>
      </c>
      <c r="F89" s="53" t="s">
        <v>80</v>
      </c>
      <c r="G89" s="14">
        <f t="shared" si="84"/>
        <v>300709200</v>
      </c>
      <c r="H89" s="56"/>
      <c r="I89" s="57"/>
      <c r="J89" s="57"/>
      <c r="K89" s="57"/>
      <c r="L89" s="42">
        <v>35709200</v>
      </c>
      <c r="M89" s="57"/>
      <c r="N89" s="57"/>
      <c r="O89" s="57"/>
      <c r="P89" s="57"/>
      <c r="Q89" s="57"/>
      <c r="R89" s="58"/>
      <c r="S89" s="57"/>
      <c r="T89" s="42">
        <v>265000000</v>
      </c>
      <c r="U89" s="56"/>
      <c r="V89" s="56"/>
      <c r="W89" s="56"/>
      <c r="X89" s="56"/>
      <c r="Y89" s="56"/>
      <c r="Z89" s="56"/>
      <c r="AA89" s="43"/>
      <c r="AB89" s="16">
        <f t="shared" si="75"/>
        <v>1</v>
      </c>
      <c r="AC89" s="14">
        <f t="shared" si="74"/>
        <v>300709200</v>
      </c>
      <c r="AD89" s="56"/>
      <c r="AE89" s="56"/>
      <c r="AF89" s="56"/>
      <c r="AG89" s="56"/>
      <c r="AH89" s="56">
        <f>+'[2]ENERO 2016'!$O$864</f>
        <v>35709200</v>
      </c>
      <c r="AI89" s="56"/>
      <c r="AJ89" s="56"/>
      <c r="AK89" s="56"/>
      <c r="AL89" s="56"/>
      <c r="AM89" s="56"/>
      <c r="AN89" s="56"/>
      <c r="AO89" s="56"/>
      <c r="AP89" s="56">
        <f>+'[2]ENERO 2016'!$W$864</f>
        <v>265000000</v>
      </c>
      <c r="AQ89" s="56"/>
      <c r="AR89" s="56"/>
      <c r="AS89" s="56"/>
      <c r="AT89" s="56"/>
      <c r="AU89" s="56"/>
      <c r="AV89" s="56"/>
      <c r="AW89" s="16">
        <f t="shared" si="76"/>
        <v>0</v>
      </c>
      <c r="AX89" s="14">
        <f t="shared" si="65"/>
        <v>0</v>
      </c>
      <c r="AY89" s="14">
        <f t="shared" si="88"/>
        <v>0</v>
      </c>
      <c r="AZ89" s="14">
        <f t="shared" si="66"/>
        <v>0</v>
      </c>
      <c r="BA89" s="14">
        <f t="shared" si="66"/>
        <v>0</v>
      </c>
      <c r="BB89" s="14">
        <f t="shared" si="66"/>
        <v>0</v>
      </c>
      <c r="BC89" s="14">
        <f t="shared" si="89"/>
        <v>0</v>
      </c>
      <c r="BD89" s="14">
        <f t="shared" si="89"/>
        <v>0</v>
      </c>
      <c r="BE89" s="14">
        <f t="shared" si="89"/>
        <v>0</v>
      </c>
      <c r="BF89" s="40">
        <f t="shared" si="89"/>
        <v>0</v>
      </c>
      <c r="BG89" s="14">
        <f t="shared" si="89"/>
        <v>0</v>
      </c>
      <c r="BH89" s="14">
        <f t="shared" si="89"/>
        <v>0</v>
      </c>
      <c r="BI89" s="14">
        <f t="shared" si="89"/>
        <v>0</v>
      </c>
      <c r="BJ89" s="14">
        <f t="shared" si="89"/>
        <v>0</v>
      </c>
      <c r="BK89" s="14">
        <f t="shared" si="89"/>
        <v>0</v>
      </c>
      <c r="BL89" s="14">
        <f t="shared" si="89"/>
        <v>0</v>
      </c>
      <c r="BM89" s="14">
        <f t="shared" si="89"/>
        <v>0</v>
      </c>
      <c r="BN89" s="14">
        <f t="shared" si="89"/>
        <v>0</v>
      </c>
      <c r="BO89" s="14">
        <f>+X89-AT89</f>
        <v>0</v>
      </c>
      <c r="BP89" s="14">
        <f t="shared" si="82"/>
        <v>0</v>
      </c>
      <c r="BQ89" s="14">
        <f t="shared" si="69"/>
        <v>0</v>
      </c>
      <c r="BR89" s="16">
        <f t="shared" si="77"/>
        <v>0.49712438462142161</v>
      </c>
      <c r="BS89" s="14">
        <f t="shared" si="78"/>
        <v>149489876</v>
      </c>
      <c r="BT89" s="56"/>
      <c r="BU89" s="56"/>
      <c r="BV89" s="56"/>
      <c r="BW89" s="56"/>
      <c r="BX89" s="56">
        <f>+'[2]ENERO 2016'!$H$865</f>
        <v>33050686</v>
      </c>
      <c r="BY89" s="56"/>
      <c r="BZ89" s="56"/>
      <c r="CA89" s="56"/>
      <c r="CB89" s="56"/>
      <c r="CC89" s="56"/>
      <c r="CD89" s="56"/>
      <c r="CE89" s="56"/>
      <c r="CF89" s="56">
        <f>+'[4]MARZO 2016 ULTIMO'!$H$1328-BX89</f>
        <v>116439190</v>
      </c>
      <c r="CG89" s="56"/>
      <c r="CH89" s="56"/>
      <c r="CI89" s="56"/>
      <c r="CJ89" s="56"/>
      <c r="CK89" s="56"/>
      <c r="CL89" s="56"/>
      <c r="CM89" s="44">
        <f t="shared" si="70"/>
        <v>0.50287561537857839</v>
      </c>
      <c r="CN89" s="14">
        <f t="shared" si="90"/>
        <v>151219324</v>
      </c>
      <c r="CO89" s="14">
        <f t="shared" si="60"/>
        <v>0</v>
      </c>
      <c r="CP89" s="14">
        <f t="shared" si="60"/>
        <v>0</v>
      </c>
      <c r="CQ89" s="40">
        <f t="shared" si="60"/>
        <v>0</v>
      </c>
      <c r="CR89" s="14">
        <f t="shared" si="60"/>
        <v>0</v>
      </c>
      <c r="CS89" s="14">
        <f t="shared" si="60"/>
        <v>2658514</v>
      </c>
      <c r="CT89" s="40">
        <f t="shared" si="60"/>
        <v>0</v>
      </c>
      <c r="CU89" s="14">
        <f t="shared" si="60"/>
        <v>0</v>
      </c>
      <c r="CV89" s="40">
        <f t="shared" si="85"/>
        <v>0</v>
      </c>
      <c r="CW89" s="40">
        <f t="shared" si="85"/>
        <v>0</v>
      </c>
      <c r="CX89" s="14">
        <f t="shared" si="85"/>
        <v>0</v>
      </c>
      <c r="CY89" s="40">
        <f t="shared" si="72"/>
        <v>0</v>
      </c>
      <c r="CZ89" s="40">
        <f t="shared" si="72"/>
        <v>0</v>
      </c>
      <c r="DA89" s="40">
        <f t="shared" si="72"/>
        <v>148560810</v>
      </c>
      <c r="DB89" s="40">
        <f>U89-CG89</f>
        <v>0</v>
      </c>
      <c r="DC89" s="40">
        <f>V89-CH89</f>
        <v>0</v>
      </c>
      <c r="DD89" s="40">
        <f>W89-CI89</f>
        <v>0</v>
      </c>
      <c r="DE89" s="40">
        <f>X89-CJ89</f>
        <v>0</v>
      </c>
      <c r="DF89" s="40">
        <f>Y89-CK89</f>
        <v>0</v>
      </c>
      <c r="DG89" s="40">
        <f>Z89-CL89</f>
        <v>0</v>
      </c>
      <c r="DJ89" s="224"/>
      <c r="DK89" s="229"/>
      <c r="DL89" s="232"/>
      <c r="DM89" s="229"/>
    </row>
    <row r="90" spans="1:117" ht="45" hidden="1" customHeight="1" x14ac:dyDescent="0.25">
      <c r="A90" s="169"/>
      <c r="B90" s="153"/>
      <c r="C90" s="10" t="s">
        <v>243</v>
      </c>
      <c r="D90" s="11" t="s">
        <v>244</v>
      </c>
      <c r="E90" s="12">
        <v>520</v>
      </c>
      <c r="F90" s="13" t="s">
        <v>245</v>
      </c>
      <c r="G90" s="14">
        <f t="shared" si="84"/>
        <v>31599846</v>
      </c>
      <c r="H90" s="56"/>
      <c r="I90" s="57"/>
      <c r="J90" s="57"/>
      <c r="K90" s="57"/>
      <c r="L90" s="57"/>
      <c r="M90" s="57"/>
      <c r="N90" s="57"/>
      <c r="O90" s="57"/>
      <c r="P90" s="57"/>
      <c r="Q90" s="57"/>
      <c r="R90" s="58"/>
      <c r="S90" s="57"/>
      <c r="T90" s="42"/>
      <c r="U90" s="56"/>
      <c r="V90" s="56"/>
      <c r="W90" s="56"/>
      <c r="X90" s="56"/>
      <c r="Y90" s="56"/>
      <c r="Z90" s="56">
        <f>26599846+5000000</f>
        <v>31599846</v>
      </c>
      <c r="AA90" s="43"/>
      <c r="AB90" s="16">
        <f t="shared" si="75"/>
        <v>0</v>
      </c>
      <c r="AC90" s="14">
        <f t="shared" si="74"/>
        <v>0</v>
      </c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16">
        <f t="shared" si="76"/>
        <v>1</v>
      </c>
      <c r="AX90" s="14">
        <f t="shared" si="65"/>
        <v>31599846</v>
      </c>
      <c r="AY90" s="14">
        <f t="shared" si="88"/>
        <v>0</v>
      </c>
      <c r="AZ90" s="14">
        <f t="shared" si="66"/>
        <v>0</v>
      </c>
      <c r="BA90" s="14">
        <f t="shared" si="66"/>
        <v>0</v>
      </c>
      <c r="BB90" s="14">
        <f t="shared" si="66"/>
        <v>0</v>
      </c>
      <c r="BC90" s="14">
        <f t="shared" si="89"/>
        <v>0</v>
      </c>
      <c r="BD90" s="14">
        <f t="shared" si="89"/>
        <v>0</v>
      </c>
      <c r="BE90" s="14">
        <f t="shared" si="89"/>
        <v>0</v>
      </c>
      <c r="BF90" s="40">
        <f t="shared" si="89"/>
        <v>0</v>
      </c>
      <c r="BG90" s="14">
        <f t="shared" si="89"/>
        <v>0</v>
      </c>
      <c r="BH90" s="14">
        <f t="shared" si="89"/>
        <v>0</v>
      </c>
      <c r="BI90" s="14">
        <f t="shared" si="89"/>
        <v>0</v>
      </c>
      <c r="BJ90" s="14">
        <f t="shared" si="89"/>
        <v>0</v>
      </c>
      <c r="BK90" s="14">
        <f t="shared" si="89"/>
        <v>0</v>
      </c>
      <c r="BL90" s="14">
        <f t="shared" si="89"/>
        <v>0</v>
      </c>
      <c r="BM90" s="14">
        <f t="shared" si="89"/>
        <v>0</v>
      </c>
      <c r="BN90" s="14">
        <f t="shared" si="89"/>
        <v>0</v>
      </c>
      <c r="BO90" s="14">
        <f>+X90-AT90</f>
        <v>0</v>
      </c>
      <c r="BP90" s="14">
        <f t="shared" si="82"/>
        <v>0</v>
      </c>
      <c r="BQ90" s="14">
        <f t="shared" si="69"/>
        <v>31599846</v>
      </c>
      <c r="BR90" s="16">
        <f t="shared" si="77"/>
        <v>0</v>
      </c>
      <c r="BS90" s="14">
        <f t="shared" si="78"/>
        <v>0</v>
      </c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44">
        <f t="shared" si="70"/>
        <v>1</v>
      </c>
      <c r="CN90" s="14">
        <f>SUM(CO90:DG90)</f>
        <v>31599846</v>
      </c>
      <c r="CO90" s="14">
        <f t="shared" si="60"/>
        <v>0</v>
      </c>
      <c r="CP90" s="14">
        <f t="shared" si="60"/>
        <v>0</v>
      </c>
      <c r="CQ90" s="40">
        <f t="shared" si="60"/>
        <v>0</v>
      </c>
      <c r="CR90" s="14">
        <f t="shared" si="60"/>
        <v>0</v>
      </c>
      <c r="CS90" s="14">
        <f t="shared" si="60"/>
        <v>0</v>
      </c>
      <c r="CT90" s="40">
        <f t="shared" si="60"/>
        <v>0</v>
      </c>
      <c r="CU90" s="14">
        <f t="shared" si="60"/>
        <v>0</v>
      </c>
      <c r="CV90" s="40">
        <f t="shared" si="85"/>
        <v>0</v>
      </c>
      <c r="CW90" s="40">
        <f t="shared" si="85"/>
        <v>0</v>
      </c>
      <c r="CX90" s="14">
        <f t="shared" si="85"/>
        <v>0</v>
      </c>
      <c r="CY90" s="14">
        <f t="shared" si="85"/>
        <v>0</v>
      </c>
      <c r="CZ90" s="14">
        <f t="shared" si="85"/>
        <v>0</v>
      </c>
      <c r="DA90" s="14">
        <f t="shared" si="85"/>
        <v>0</v>
      </c>
      <c r="DB90" s="14">
        <f t="shared" si="85"/>
        <v>0</v>
      </c>
      <c r="DC90" s="14">
        <f t="shared" si="85"/>
        <v>0</v>
      </c>
      <c r="DD90" s="14">
        <f t="shared" si="85"/>
        <v>0</v>
      </c>
      <c r="DE90" s="14">
        <f t="shared" si="85"/>
        <v>0</v>
      </c>
      <c r="DF90" s="14">
        <f t="shared" si="85"/>
        <v>0</v>
      </c>
      <c r="DG90" s="14">
        <f t="shared" si="85"/>
        <v>31599846</v>
      </c>
      <c r="DJ90" s="225" t="s">
        <v>370</v>
      </c>
      <c r="DK90" s="229"/>
      <c r="DL90" s="232"/>
      <c r="DM90" s="229"/>
    </row>
    <row r="91" spans="1:117" s="32" customFormat="1" ht="21" customHeight="1" thickTop="1" thickBot="1" x14ac:dyDescent="0.3">
      <c r="A91" s="59"/>
      <c r="B91" s="210" t="s">
        <v>367</v>
      </c>
      <c r="C91" s="211"/>
      <c r="D91" s="211"/>
      <c r="E91" s="211"/>
      <c r="F91" s="212"/>
      <c r="G91" s="48">
        <f>SUM(G59:G90)</f>
        <v>1520328066</v>
      </c>
      <c r="H91" s="48">
        <f>SUM(H59:H90)</f>
        <v>0</v>
      </c>
      <c r="I91" s="48">
        <f>SUM(I59:I88)</f>
        <v>0</v>
      </c>
      <c r="J91" s="48">
        <f>SUM(J59:J88)</f>
        <v>0</v>
      </c>
      <c r="K91" s="48">
        <f>SUM(K59:K88)</f>
        <v>0</v>
      </c>
      <c r="L91" s="48">
        <f>SUM(L59:L90)</f>
        <v>520000000</v>
      </c>
      <c r="M91" s="48">
        <f t="shared" ref="M91:R91" si="91">SUM(M59:M88)</f>
        <v>50000000</v>
      </c>
      <c r="N91" s="48">
        <f t="shared" si="91"/>
        <v>0</v>
      </c>
      <c r="O91" s="48">
        <f t="shared" si="91"/>
        <v>0</v>
      </c>
      <c r="P91" s="48">
        <f t="shared" si="91"/>
        <v>0</v>
      </c>
      <c r="Q91" s="48">
        <f t="shared" si="91"/>
        <v>0</v>
      </c>
      <c r="R91" s="48">
        <f t="shared" si="91"/>
        <v>0</v>
      </c>
      <c r="S91" s="48">
        <f>SUM(S59:S90)</f>
        <v>200000000</v>
      </c>
      <c r="T91" s="48">
        <f>SUM(T59:T90)</f>
        <v>333901442</v>
      </c>
      <c r="U91" s="48">
        <f>SUM(U59:U88)</f>
        <v>0</v>
      </c>
      <c r="V91" s="48">
        <f>SUM(V59:V88)</f>
        <v>0</v>
      </c>
      <c r="W91" s="48">
        <f>SUM(W59:W88)</f>
        <v>0</v>
      </c>
      <c r="X91" s="48">
        <f>SUM(X59:X88)</f>
        <v>0</v>
      </c>
      <c r="Y91" s="48">
        <f>SUM(Y59:Y88)</f>
        <v>0</v>
      </c>
      <c r="Z91" s="48">
        <f>SUM(Z59:Z90)</f>
        <v>416426624</v>
      </c>
      <c r="AB91" s="28">
        <f t="shared" si="75"/>
        <v>0.55094749464422499</v>
      </c>
      <c r="AC91" s="48">
        <f>SUM(AC59:AC90)</f>
        <v>837620939</v>
      </c>
      <c r="AD91" s="48"/>
      <c r="AE91" s="48">
        <f t="shared" ref="AE91:AV91" si="92">SUM(AE59:AE90)</f>
        <v>0</v>
      </c>
      <c r="AF91" s="48">
        <f t="shared" si="92"/>
        <v>0</v>
      </c>
      <c r="AG91" s="48">
        <f t="shared" si="92"/>
        <v>0</v>
      </c>
      <c r="AH91" s="48">
        <f t="shared" si="92"/>
        <v>173605904</v>
      </c>
      <c r="AI91" s="48">
        <f t="shared" si="92"/>
        <v>16489194</v>
      </c>
      <c r="AJ91" s="48">
        <f t="shared" si="92"/>
        <v>0</v>
      </c>
      <c r="AK91" s="48">
        <f t="shared" si="92"/>
        <v>0</v>
      </c>
      <c r="AL91" s="48">
        <f t="shared" si="92"/>
        <v>0</v>
      </c>
      <c r="AM91" s="48">
        <f t="shared" si="92"/>
        <v>0</v>
      </c>
      <c r="AN91" s="48">
        <f t="shared" si="92"/>
        <v>0</v>
      </c>
      <c r="AO91" s="48">
        <f t="shared" si="92"/>
        <v>140671255</v>
      </c>
      <c r="AP91" s="48">
        <f t="shared" si="92"/>
        <v>278304124</v>
      </c>
      <c r="AQ91" s="48">
        <f t="shared" si="92"/>
        <v>0</v>
      </c>
      <c r="AR91" s="48">
        <f t="shared" si="92"/>
        <v>0</v>
      </c>
      <c r="AS91" s="48">
        <f t="shared" si="92"/>
        <v>0</v>
      </c>
      <c r="AT91" s="48">
        <f t="shared" si="92"/>
        <v>0</v>
      </c>
      <c r="AU91" s="48">
        <f t="shared" si="92"/>
        <v>0</v>
      </c>
      <c r="AV91" s="48">
        <f t="shared" si="92"/>
        <v>228550462</v>
      </c>
      <c r="AW91" s="28">
        <f>1-AB91</f>
        <v>0.44905250535577501</v>
      </c>
      <c r="AX91" s="48">
        <f>SUM(AX59:AX90)</f>
        <v>682707127</v>
      </c>
      <c r="AY91" s="48"/>
      <c r="AZ91" s="48">
        <f t="shared" ref="AZ91:BB91" si="93">SUM(AZ59:AZ90)</f>
        <v>0</v>
      </c>
      <c r="BA91" s="48">
        <f t="shared" si="93"/>
        <v>0</v>
      </c>
      <c r="BB91" s="48">
        <f t="shared" si="93"/>
        <v>0</v>
      </c>
      <c r="BC91" s="48">
        <f>SUM(BC59:BC90)</f>
        <v>346394096</v>
      </c>
      <c r="BD91" s="48">
        <f t="shared" ref="BD91:BQ91" si="94">SUM(BD59:BD90)</f>
        <v>33510806</v>
      </c>
      <c r="BE91" s="48">
        <f t="shared" si="94"/>
        <v>0</v>
      </c>
      <c r="BF91" s="48">
        <f t="shared" si="94"/>
        <v>0</v>
      </c>
      <c r="BG91" s="48">
        <f t="shared" si="94"/>
        <v>0</v>
      </c>
      <c r="BH91" s="48">
        <f t="shared" si="94"/>
        <v>0</v>
      </c>
      <c r="BI91" s="48">
        <f t="shared" si="94"/>
        <v>0</v>
      </c>
      <c r="BJ91" s="48">
        <f t="shared" si="94"/>
        <v>59328745</v>
      </c>
      <c r="BK91" s="48">
        <f t="shared" si="94"/>
        <v>55597318</v>
      </c>
      <c r="BL91" s="48">
        <f t="shared" si="94"/>
        <v>0</v>
      </c>
      <c r="BM91" s="48">
        <f t="shared" si="94"/>
        <v>0</v>
      </c>
      <c r="BN91" s="48">
        <f t="shared" si="94"/>
        <v>0</v>
      </c>
      <c r="BO91" s="48">
        <f t="shared" si="94"/>
        <v>0</v>
      </c>
      <c r="BP91" s="48">
        <f t="shared" si="94"/>
        <v>0</v>
      </c>
      <c r="BQ91" s="48">
        <f t="shared" si="94"/>
        <v>187876162</v>
      </c>
      <c r="BR91" s="28">
        <f t="shared" si="77"/>
        <v>0.41539525653932119</v>
      </c>
      <c r="BS91" s="48">
        <f>SUM(BS59:BS90)</f>
        <v>631537067</v>
      </c>
      <c r="BT91" s="48">
        <f t="shared" ref="BT91:CL91" si="95">SUM(BT59:BT90)</f>
        <v>0</v>
      </c>
      <c r="BU91" s="48">
        <f t="shared" si="95"/>
        <v>0</v>
      </c>
      <c r="BV91" s="48">
        <f t="shared" si="95"/>
        <v>0</v>
      </c>
      <c r="BW91" s="48">
        <f t="shared" si="95"/>
        <v>0</v>
      </c>
      <c r="BX91" s="48">
        <f t="shared" si="95"/>
        <v>145044592</v>
      </c>
      <c r="BY91" s="48">
        <f t="shared" si="95"/>
        <v>13989194</v>
      </c>
      <c r="BZ91" s="48">
        <f t="shared" si="95"/>
        <v>0</v>
      </c>
      <c r="CA91" s="48">
        <f t="shared" si="95"/>
        <v>0</v>
      </c>
      <c r="CB91" s="48">
        <f t="shared" si="95"/>
        <v>0</v>
      </c>
      <c r="CC91" s="48">
        <f t="shared" si="95"/>
        <v>0</v>
      </c>
      <c r="CD91" s="48">
        <f t="shared" si="95"/>
        <v>0</v>
      </c>
      <c r="CE91" s="48">
        <f t="shared" si="95"/>
        <v>124612304</v>
      </c>
      <c r="CF91" s="48">
        <f t="shared" si="95"/>
        <v>129607959</v>
      </c>
      <c r="CG91" s="48">
        <f t="shared" si="95"/>
        <v>0</v>
      </c>
      <c r="CH91" s="48">
        <f t="shared" si="95"/>
        <v>0</v>
      </c>
      <c r="CI91" s="48">
        <f t="shared" si="95"/>
        <v>0</v>
      </c>
      <c r="CJ91" s="48">
        <f t="shared" si="95"/>
        <v>0</v>
      </c>
      <c r="CK91" s="48">
        <f t="shared" si="95"/>
        <v>0</v>
      </c>
      <c r="CL91" s="48">
        <f t="shared" si="95"/>
        <v>218283018</v>
      </c>
      <c r="CM91" s="28">
        <f>1-BR91</f>
        <v>0.58460474346067881</v>
      </c>
      <c r="CN91" s="48">
        <f>SUM(CN59:CN90)</f>
        <v>888790999</v>
      </c>
      <c r="CO91" s="48">
        <f t="shared" ref="CO91:DG91" si="96">SUM(CO59:CO90)</f>
        <v>0</v>
      </c>
      <c r="CP91" s="48">
        <f t="shared" si="96"/>
        <v>0</v>
      </c>
      <c r="CQ91" s="48">
        <f t="shared" si="96"/>
        <v>0</v>
      </c>
      <c r="CR91" s="48">
        <f t="shared" si="96"/>
        <v>0</v>
      </c>
      <c r="CS91" s="48">
        <f t="shared" si="96"/>
        <v>374955408</v>
      </c>
      <c r="CT91" s="48">
        <f t="shared" si="96"/>
        <v>36010806</v>
      </c>
      <c r="CU91" s="48">
        <f t="shared" si="96"/>
        <v>0</v>
      </c>
      <c r="CV91" s="48">
        <f t="shared" si="96"/>
        <v>0</v>
      </c>
      <c r="CW91" s="48">
        <f t="shared" si="96"/>
        <v>0</v>
      </c>
      <c r="CX91" s="48">
        <f t="shared" si="96"/>
        <v>0</v>
      </c>
      <c r="CY91" s="48">
        <f t="shared" si="96"/>
        <v>0</v>
      </c>
      <c r="CZ91" s="48">
        <f t="shared" si="96"/>
        <v>75387696</v>
      </c>
      <c r="DA91" s="48">
        <f t="shared" si="96"/>
        <v>204293483</v>
      </c>
      <c r="DB91" s="48">
        <f t="shared" si="96"/>
        <v>0</v>
      </c>
      <c r="DC91" s="48">
        <f t="shared" si="96"/>
        <v>0</v>
      </c>
      <c r="DD91" s="48">
        <f t="shared" si="96"/>
        <v>0</v>
      </c>
      <c r="DE91" s="48">
        <f t="shared" si="96"/>
        <v>0</v>
      </c>
      <c r="DF91" s="48">
        <f t="shared" si="96"/>
        <v>0</v>
      </c>
      <c r="DG91" s="48">
        <f t="shared" si="96"/>
        <v>198143606</v>
      </c>
      <c r="DJ91" s="225" t="s">
        <v>370</v>
      </c>
      <c r="DK91" s="230">
        <v>1520328066</v>
      </c>
      <c r="DL91" s="230">
        <v>631537067</v>
      </c>
      <c r="DM91" s="231">
        <v>0.41539999999999999</v>
      </c>
    </row>
    <row r="92" spans="1:117" s="32" customFormat="1" ht="27.75" hidden="1" customHeight="1" x14ac:dyDescent="0.25">
      <c r="A92" s="173" t="s">
        <v>247</v>
      </c>
      <c r="B92" s="151" t="s">
        <v>248</v>
      </c>
      <c r="C92" s="55" t="s">
        <v>249</v>
      </c>
      <c r="D92" s="11" t="s">
        <v>250</v>
      </c>
      <c r="E92" s="12">
        <v>301</v>
      </c>
      <c r="F92" s="13" t="s">
        <v>251</v>
      </c>
      <c r="G92" s="14">
        <f t="shared" ref="G92:G126" si="97">SUM(H92:Z92)</f>
        <v>85000000</v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>
        <v>85000000</v>
      </c>
      <c r="X92" s="14"/>
      <c r="Y92" s="14"/>
      <c r="Z92" s="14"/>
      <c r="AB92" s="16">
        <f t="shared" ref="AB92:AB127" si="98">+AC92/G92</f>
        <v>0.23529411764705882</v>
      </c>
      <c r="AC92" s="14">
        <f t="shared" ref="AC92:AC106" si="99">SUM(AD92:AV92)</f>
        <v>20000000</v>
      </c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>
        <f>+'[2]ENERO 2016'!$Z$154</f>
        <v>20000000</v>
      </c>
      <c r="AT92" s="14"/>
      <c r="AU92" s="14"/>
      <c r="AV92" s="14"/>
      <c r="AW92" s="16">
        <f t="shared" ref="AW92:AW127" si="100">1-AB92</f>
        <v>0.76470588235294112</v>
      </c>
      <c r="AX92" s="14">
        <f t="shared" ref="AX92:AX106" si="101">SUM(AY92:BQ92)</f>
        <v>65000000</v>
      </c>
      <c r="AY92" s="14">
        <f t="shared" ref="AY92:AY106" si="102">+H92</f>
        <v>0</v>
      </c>
      <c r="AZ92" s="14">
        <f t="shared" ref="AZ92:BO106" si="103">I92-AE92</f>
        <v>0</v>
      </c>
      <c r="BA92" s="14">
        <f t="shared" si="103"/>
        <v>0</v>
      </c>
      <c r="BB92" s="14">
        <f t="shared" si="103"/>
        <v>0</v>
      </c>
      <c r="BC92" s="14">
        <f t="shared" ref="BC92:BN98" si="104">+L92-AH92</f>
        <v>0</v>
      </c>
      <c r="BD92" s="14">
        <f t="shared" si="104"/>
        <v>0</v>
      </c>
      <c r="BE92" s="14">
        <f t="shared" si="104"/>
        <v>0</v>
      </c>
      <c r="BF92" s="14">
        <f t="shared" si="104"/>
        <v>0</v>
      </c>
      <c r="BG92" s="14">
        <f t="shared" si="104"/>
        <v>0</v>
      </c>
      <c r="BH92" s="14">
        <f t="shared" si="104"/>
        <v>0</v>
      </c>
      <c r="BI92" s="14">
        <f t="shared" si="104"/>
        <v>0</v>
      </c>
      <c r="BJ92" s="14">
        <f t="shared" si="104"/>
        <v>0</v>
      </c>
      <c r="BK92" s="14">
        <f t="shared" si="104"/>
        <v>0</v>
      </c>
      <c r="BL92" s="14">
        <f t="shared" si="104"/>
        <v>0</v>
      </c>
      <c r="BM92" s="14">
        <f t="shared" si="104"/>
        <v>0</v>
      </c>
      <c r="BN92" s="14">
        <f t="shared" si="104"/>
        <v>65000000</v>
      </c>
      <c r="BO92" s="14"/>
      <c r="BP92" s="14">
        <f t="shared" ref="BP92:BP106" si="105">Y92-AU92</f>
        <v>0</v>
      </c>
      <c r="BQ92" s="14">
        <f t="shared" ref="BQ92:BQ106" si="106">+Z92-AV92</f>
        <v>0</v>
      </c>
      <c r="BR92" s="16">
        <f t="shared" ref="BR92:BR127" si="107">+BS92/G92</f>
        <v>0.13837907058823529</v>
      </c>
      <c r="BS92" s="14">
        <f t="shared" ref="BS92:BS117" si="108">SUM(BT92:CL92)</f>
        <v>11762221</v>
      </c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>
        <f>+'[1]MARZO 2016 ULTIMO'!$H$227</f>
        <v>11762221</v>
      </c>
      <c r="CJ92" s="14"/>
      <c r="CK92" s="14"/>
      <c r="CL92" s="14"/>
      <c r="CM92" s="16">
        <f t="shared" ref="CM92:CM127" si="109">1-BR92</f>
        <v>0.86162092941176471</v>
      </c>
      <c r="CN92" s="14">
        <f>SUM(CO92:DG92)</f>
        <v>73237779</v>
      </c>
      <c r="CO92" s="14">
        <f t="shared" ref="CO92:CX126" si="110">H92-BT92</f>
        <v>0</v>
      </c>
      <c r="CP92" s="14">
        <f t="shared" si="110"/>
        <v>0</v>
      </c>
      <c r="CQ92" s="14">
        <f t="shared" si="110"/>
        <v>0</v>
      </c>
      <c r="CR92" s="14">
        <f t="shared" si="110"/>
        <v>0</v>
      </c>
      <c r="CS92" s="14">
        <f t="shared" si="110"/>
        <v>0</v>
      </c>
      <c r="CT92" s="14">
        <f t="shared" si="110"/>
        <v>0</v>
      </c>
      <c r="CU92" s="14">
        <f t="shared" si="110"/>
        <v>0</v>
      </c>
      <c r="CV92" s="14">
        <f t="shared" ref="CV92:CX97" si="111">+O92-CA92</f>
        <v>0</v>
      </c>
      <c r="CW92" s="14">
        <f t="shared" si="111"/>
        <v>0</v>
      </c>
      <c r="CX92" s="14">
        <f t="shared" si="111"/>
        <v>0</v>
      </c>
      <c r="CY92" s="14">
        <f t="shared" ref="CY92:DG106" si="112">R92-CD92</f>
        <v>0</v>
      </c>
      <c r="CZ92" s="14">
        <f t="shared" si="112"/>
        <v>0</v>
      </c>
      <c r="DA92" s="14">
        <f t="shared" si="112"/>
        <v>0</v>
      </c>
      <c r="DB92" s="14">
        <f t="shared" ref="DB92:DG98" si="113">+U92-CG92</f>
        <v>0</v>
      </c>
      <c r="DC92" s="14">
        <f t="shared" si="113"/>
        <v>0</v>
      </c>
      <c r="DD92" s="14">
        <f t="shared" si="113"/>
        <v>73237779</v>
      </c>
      <c r="DE92" s="14">
        <f t="shared" si="113"/>
        <v>0</v>
      </c>
      <c r="DF92" s="14">
        <f t="shared" si="113"/>
        <v>0</v>
      </c>
      <c r="DG92" s="14">
        <f t="shared" si="113"/>
        <v>0</v>
      </c>
      <c r="DJ92" s="225"/>
      <c r="DK92" s="232"/>
      <c r="DL92" s="230"/>
      <c r="DM92" s="234"/>
    </row>
    <row r="93" spans="1:117" s="32" customFormat="1" ht="33.75" hidden="1" customHeight="1" x14ac:dyDescent="0.25">
      <c r="A93" s="173"/>
      <c r="B93" s="152"/>
      <c r="C93" s="55" t="s">
        <v>252</v>
      </c>
      <c r="D93" s="11" t="s">
        <v>253</v>
      </c>
      <c r="E93" s="12">
        <v>301</v>
      </c>
      <c r="F93" s="13" t="s">
        <v>251</v>
      </c>
      <c r="G93" s="14">
        <f t="shared" si="97"/>
        <v>55000000</v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>
        <v>55000000</v>
      </c>
      <c r="X93" s="14"/>
      <c r="Y93" s="14"/>
      <c r="Z93" s="14"/>
      <c r="AB93" s="16">
        <f t="shared" si="98"/>
        <v>0.57147345454545451</v>
      </c>
      <c r="AC93" s="14">
        <f t="shared" si="99"/>
        <v>31431040</v>
      </c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>
        <f>+'[1]MARZO 2016 ULTIMO'!$Z$236</f>
        <v>31431040</v>
      </c>
      <c r="AT93" s="14"/>
      <c r="AU93" s="14"/>
      <c r="AV93" s="14"/>
      <c r="AW93" s="16">
        <f t="shared" si="100"/>
        <v>0.42852654545454549</v>
      </c>
      <c r="AX93" s="14">
        <f t="shared" si="101"/>
        <v>23568960</v>
      </c>
      <c r="AY93" s="14">
        <f t="shared" si="102"/>
        <v>0</v>
      </c>
      <c r="AZ93" s="14">
        <f t="shared" si="103"/>
        <v>0</v>
      </c>
      <c r="BA93" s="14">
        <f t="shared" si="103"/>
        <v>0</v>
      </c>
      <c r="BB93" s="14">
        <f t="shared" si="103"/>
        <v>0</v>
      </c>
      <c r="BC93" s="14">
        <f t="shared" si="104"/>
        <v>0</v>
      </c>
      <c r="BD93" s="14">
        <f t="shared" si="104"/>
        <v>0</v>
      </c>
      <c r="BE93" s="14">
        <f t="shared" si="104"/>
        <v>0</v>
      </c>
      <c r="BF93" s="14">
        <f t="shared" si="104"/>
        <v>0</v>
      </c>
      <c r="BG93" s="14">
        <f t="shared" si="104"/>
        <v>0</v>
      </c>
      <c r="BH93" s="14">
        <f t="shared" si="104"/>
        <v>0</v>
      </c>
      <c r="BI93" s="14">
        <f t="shared" si="104"/>
        <v>0</v>
      </c>
      <c r="BJ93" s="14">
        <f t="shared" si="104"/>
        <v>0</v>
      </c>
      <c r="BK93" s="14">
        <f t="shared" si="104"/>
        <v>0</v>
      </c>
      <c r="BL93" s="14">
        <f t="shared" si="104"/>
        <v>0</v>
      </c>
      <c r="BM93" s="14">
        <f t="shared" si="104"/>
        <v>0</v>
      </c>
      <c r="BN93" s="14">
        <f t="shared" si="104"/>
        <v>23568960</v>
      </c>
      <c r="BO93" s="14"/>
      <c r="BP93" s="14">
        <f t="shared" si="105"/>
        <v>0</v>
      </c>
      <c r="BQ93" s="14">
        <f t="shared" si="106"/>
        <v>0</v>
      </c>
      <c r="BR93" s="16">
        <f t="shared" si="107"/>
        <v>0.26324418181818182</v>
      </c>
      <c r="BS93" s="14">
        <f t="shared" si="108"/>
        <v>14478430</v>
      </c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>
        <f>+'[1]MARZO 2016 ULTIMO'!$H$234</f>
        <v>14478430</v>
      </c>
      <c r="CJ93" s="14"/>
      <c r="CK93" s="14"/>
      <c r="CL93" s="14"/>
      <c r="CM93" s="16">
        <f t="shared" si="109"/>
        <v>0.73675581818181812</v>
      </c>
      <c r="CN93" s="14">
        <f t="shared" ref="CN93:CN106" si="114">SUM(CO93:DG93)</f>
        <v>40521570</v>
      </c>
      <c r="CO93" s="14">
        <f t="shared" si="110"/>
        <v>0</v>
      </c>
      <c r="CP93" s="14">
        <f t="shared" si="110"/>
        <v>0</v>
      </c>
      <c r="CQ93" s="14">
        <f t="shared" si="110"/>
        <v>0</v>
      </c>
      <c r="CR93" s="14">
        <f t="shared" si="110"/>
        <v>0</v>
      </c>
      <c r="CS93" s="14">
        <f t="shared" si="110"/>
        <v>0</v>
      </c>
      <c r="CT93" s="14">
        <f t="shared" si="110"/>
        <v>0</v>
      </c>
      <c r="CU93" s="14">
        <f t="shared" si="110"/>
        <v>0</v>
      </c>
      <c r="CV93" s="14">
        <f t="shared" si="111"/>
        <v>0</v>
      </c>
      <c r="CW93" s="14">
        <f t="shared" si="111"/>
        <v>0</v>
      </c>
      <c r="CX93" s="14">
        <f t="shared" si="111"/>
        <v>0</v>
      </c>
      <c r="CY93" s="14">
        <f t="shared" si="112"/>
        <v>0</v>
      </c>
      <c r="CZ93" s="14">
        <f t="shared" si="112"/>
        <v>0</v>
      </c>
      <c r="DA93" s="14">
        <f t="shared" si="112"/>
        <v>0</v>
      </c>
      <c r="DB93" s="14">
        <f t="shared" si="113"/>
        <v>0</v>
      </c>
      <c r="DC93" s="14">
        <f t="shared" si="113"/>
        <v>0</v>
      </c>
      <c r="DD93" s="14">
        <f t="shared" si="113"/>
        <v>40521570</v>
      </c>
      <c r="DE93" s="14">
        <f t="shared" si="113"/>
        <v>0</v>
      </c>
      <c r="DF93" s="14">
        <f t="shared" si="113"/>
        <v>0</v>
      </c>
      <c r="DG93" s="14">
        <f t="shared" si="113"/>
        <v>0</v>
      </c>
      <c r="DJ93" s="225"/>
      <c r="DK93" s="232"/>
      <c r="DL93" s="230"/>
      <c r="DM93" s="234"/>
    </row>
    <row r="94" spans="1:117" s="32" customFormat="1" ht="35.25" hidden="1" customHeight="1" x14ac:dyDescent="0.25">
      <c r="A94" s="173"/>
      <c r="B94" s="152"/>
      <c r="C94" s="55" t="s">
        <v>254</v>
      </c>
      <c r="D94" s="11" t="s">
        <v>255</v>
      </c>
      <c r="E94" s="12">
        <v>301</v>
      </c>
      <c r="F94" s="13" t="s">
        <v>251</v>
      </c>
      <c r="G94" s="14">
        <f t="shared" si="97"/>
        <v>30000000</v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>
        <v>30000000</v>
      </c>
      <c r="X94" s="14"/>
      <c r="Y94" s="14"/>
      <c r="Z94" s="14"/>
      <c r="AB94" s="16">
        <f t="shared" si="98"/>
        <v>0.63091876666666669</v>
      </c>
      <c r="AC94" s="14">
        <f t="shared" si="99"/>
        <v>18927563</v>
      </c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>
        <v>18927563</v>
      </c>
      <c r="AT94" s="14"/>
      <c r="AU94" s="14"/>
      <c r="AV94" s="14"/>
      <c r="AW94" s="16">
        <f t="shared" si="100"/>
        <v>0.36908123333333331</v>
      </c>
      <c r="AX94" s="14">
        <f t="shared" si="101"/>
        <v>11072437</v>
      </c>
      <c r="AY94" s="14">
        <f t="shared" si="102"/>
        <v>0</v>
      </c>
      <c r="AZ94" s="14">
        <f t="shared" si="103"/>
        <v>0</v>
      </c>
      <c r="BA94" s="14">
        <f t="shared" si="103"/>
        <v>0</v>
      </c>
      <c r="BB94" s="14">
        <f t="shared" si="103"/>
        <v>0</v>
      </c>
      <c r="BC94" s="14">
        <f t="shared" si="104"/>
        <v>0</v>
      </c>
      <c r="BD94" s="14">
        <f t="shared" si="104"/>
        <v>0</v>
      </c>
      <c r="BE94" s="14">
        <f t="shared" si="104"/>
        <v>0</v>
      </c>
      <c r="BF94" s="14">
        <f t="shared" si="104"/>
        <v>0</v>
      </c>
      <c r="BG94" s="14">
        <f t="shared" si="104"/>
        <v>0</v>
      </c>
      <c r="BH94" s="14">
        <f t="shared" si="104"/>
        <v>0</v>
      </c>
      <c r="BI94" s="14">
        <f t="shared" si="104"/>
        <v>0</v>
      </c>
      <c r="BJ94" s="14">
        <f t="shared" si="104"/>
        <v>0</v>
      </c>
      <c r="BK94" s="14">
        <f t="shared" si="104"/>
        <v>0</v>
      </c>
      <c r="BL94" s="14">
        <f t="shared" si="104"/>
        <v>0</v>
      </c>
      <c r="BM94" s="14">
        <f t="shared" si="104"/>
        <v>0</v>
      </c>
      <c r="BN94" s="14">
        <f t="shared" si="104"/>
        <v>11072437</v>
      </c>
      <c r="BO94" s="14"/>
      <c r="BP94" s="14">
        <f t="shared" si="105"/>
        <v>0</v>
      </c>
      <c r="BQ94" s="14">
        <f t="shared" si="106"/>
        <v>0</v>
      </c>
      <c r="BR94" s="16">
        <f t="shared" si="107"/>
        <v>0.62649126666666666</v>
      </c>
      <c r="BS94" s="14">
        <f t="shared" si="108"/>
        <v>18794738</v>
      </c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>
        <v>18794738</v>
      </c>
      <c r="CJ94" s="14"/>
      <c r="CK94" s="14"/>
      <c r="CL94" s="14"/>
      <c r="CM94" s="16">
        <f t="shared" si="109"/>
        <v>0.37350873333333334</v>
      </c>
      <c r="CN94" s="14">
        <f t="shared" si="114"/>
        <v>11205262</v>
      </c>
      <c r="CO94" s="14">
        <f t="shared" si="110"/>
        <v>0</v>
      </c>
      <c r="CP94" s="14">
        <f t="shared" si="110"/>
        <v>0</v>
      </c>
      <c r="CQ94" s="14">
        <f t="shared" si="110"/>
        <v>0</v>
      </c>
      <c r="CR94" s="14">
        <f t="shared" si="110"/>
        <v>0</v>
      </c>
      <c r="CS94" s="14">
        <f t="shared" si="110"/>
        <v>0</v>
      </c>
      <c r="CT94" s="14">
        <f t="shared" si="110"/>
        <v>0</v>
      </c>
      <c r="CU94" s="14">
        <f t="shared" si="110"/>
        <v>0</v>
      </c>
      <c r="CV94" s="14">
        <f t="shared" si="111"/>
        <v>0</v>
      </c>
      <c r="CW94" s="14">
        <f t="shared" si="111"/>
        <v>0</v>
      </c>
      <c r="CX94" s="14">
        <f t="shared" si="111"/>
        <v>0</v>
      </c>
      <c r="CY94" s="14">
        <f t="shared" si="112"/>
        <v>0</v>
      </c>
      <c r="CZ94" s="14">
        <f t="shared" si="112"/>
        <v>0</v>
      </c>
      <c r="DA94" s="14">
        <f t="shared" si="112"/>
        <v>0</v>
      </c>
      <c r="DB94" s="14">
        <f t="shared" si="113"/>
        <v>0</v>
      </c>
      <c r="DC94" s="14">
        <f t="shared" si="113"/>
        <v>0</v>
      </c>
      <c r="DD94" s="14">
        <f t="shared" si="113"/>
        <v>11205262</v>
      </c>
      <c r="DE94" s="14">
        <f t="shared" si="113"/>
        <v>0</v>
      </c>
      <c r="DF94" s="14">
        <f t="shared" si="113"/>
        <v>0</v>
      </c>
      <c r="DG94" s="14">
        <f t="shared" si="113"/>
        <v>0</v>
      </c>
      <c r="DJ94" s="224"/>
      <c r="DK94" s="232"/>
      <c r="DL94" s="230"/>
      <c r="DM94" s="234"/>
    </row>
    <row r="95" spans="1:117" ht="49.5" hidden="1" customHeight="1" x14ac:dyDescent="0.25">
      <c r="A95" s="173"/>
      <c r="B95" s="152"/>
      <c r="C95" s="55" t="s">
        <v>256</v>
      </c>
      <c r="D95" s="11" t="s">
        <v>257</v>
      </c>
      <c r="E95" s="12">
        <v>301</v>
      </c>
      <c r="F95" s="13" t="s">
        <v>258</v>
      </c>
      <c r="G95" s="14">
        <f t="shared" si="97"/>
        <v>51000000</v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>
        <v>25000000</v>
      </c>
      <c r="X95" s="14"/>
      <c r="Y95" s="14"/>
      <c r="Z95" s="14">
        <f>25000000+1000000</f>
        <v>26000000</v>
      </c>
      <c r="AB95" s="16">
        <f t="shared" si="98"/>
        <v>9.1399215686274512E-3</v>
      </c>
      <c r="AC95" s="14">
        <f t="shared" si="99"/>
        <v>466136</v>
      </c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>
        <v>466136</v>
      </c>
      <c r="AW95" s="16">
        <f t="shared" si="100"/>
        <v>0.99086007843137258</v>
      </c>
      <c r="AX95" s="14">
        <f t="shared" si="101"/>
        <v>50533864</v>
      </c>
      <c r="AY95" s="14">
        <f t="shared" si="102"/>
        <v>0</v>
      </c>
      <c r="AZ95" s="14">
        <f t="shared" si="103"/>
        <v>0</v>
      </c>
      <c r="BA95" s="14">
        <f t="shared" si="103"/>
        <v>0</v>
      </c>
      <c r="BB95" s="14">
        <f t="shared" si="103"/>
        <v>0</v>
      </c>
      <c r="BC95" s="14">
        <f t="shared" si="104"/>
        <v>0</v>
      </c>
      <c r="BD95" s="14">
        <f t="shared" si="104"/>
        <v>0</v>
      </c>
      <c r="BE95" s="14">
        <f t="shared" si="104"/>
        <v>0</v>
      </c>
      <c r="BF95" s="14">
        <f t="shared" si="104"/>
        <v>0</v>
      </c>
      <c r="BG95" s="14">
        <f t="shared" si="104"/>
        <v>0</v>
      </c>
      <c r="BH95" s="14">
        <f t="shared" si="104"/>
        <v>0</v>
      </c>
      <c r="BI95" s="14">
        <f t="shared" si="104"/>
        <v>0</v>
      </c>
      <c r="BJ95" s="14">
        <f t="shared" si="104"/>
        <v>0</v>
      </c>
      <c r="BK95" s="14">
        <f t="shared" si="104"/>
        <v>0</v>
      </c>
      <c r="BL95" s="14">
        <f t="shared" si="104"/>
        <v>0</v>
      </c>
      <c r="BM95" s="14">
        <f t="shared" si="104"/>
        <v>0</v>
      </c>
      <c r="BN95" s="14">
        <f t="shared" si="104"/>
        <v>25000000</v>
      </c>
      <c r="BO95" s="14"/>
      <c r="BP95" s="14">
        <f t="shared" si="105"/>
        <v>0</v>
      </c>
      <c r="BQ95" s="14">
        <f t="shared" si="106"/>
        <v>25533864</v>
      </c>
      <c r="BR95" s="16">
        <f t="shared" si="107"/>
        <v>9.1399215686274512E-3</v>
      </c>
      <c r="BS95" s="14">
        <f t="shared" si="108"/>
        <v>466136</v>
      </c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>
        <v>466136</v>
      </c>
      <c r="CM95" s="16">
        <f t="shared" si="109"/>
        <v>0.99086007843137258</v>
      </c>
      <c r="CN95" s="14">
        <f t="shared" si="114"/>
        <v>50533864</v>
      </c>
      <c r="CO95" s="14">
        <f t="shared" si="110"/>
        <v>0</v>
      </c>
      <c r="CP95" s="14">
        <f t="shared" si="110"/>
        <v>0</v>
      </c>
      <c r="CQ95" s="14">
        <f t="shared" si="110"/>
        <v>0</v>
      </c>
      <c r="CR95" s="14">
        <f t="shared" si="110"/>
        <v>0</v>
      </c>
      <c r="CS95" s="14">
        <f t="shared" si="110"/>
        <v>0</v>
      </c>
      <c r="CT95" s="14">
        <f t="shared" si="110"/>
        <v>0</v>
      </c>
      <c r="CU95" s="14">
        <f t="shared" si="110"/>
        <v>0</v>
      </c>
      <c r="CV95" s="14">
        <f t="shared" si="111"/>
        <v>0</v>
      </c>
      <c r="CW95" s="14">
        <f t="shared" si="111"/>
        <v>0</v>
      </c>
      <c r="CX95" s="14">
        <f t="shared" si="111"/>
        <v>0</v>
      </c>
      <c r="CY95" s="14">
        <f t="shared" si="112"/>
        <v>0</v>
      </c>
      <c r="CZ95" s="14">
        <f t="shared" si="112"/>
        <v>0</v>
      </c>
      <c r="DA95" s="14">
        <f t="shared" si="112"/>
        <v>0</v>
      </c>
      <c r="DB95" s="14">
        <f t="shared" si="113"/>
        <v>0</v>
      </c>
      <c r="DC95" s="14">
        <f t="shared" si="113"/>
        <v>0</v>
      </c>
      <c r="DD95" s="14">
        <f t="shared" si="113"/>
        <v>25000000</v>
      </c>
      <c r="DE95" s="14">
        <f t="shared" si="113"/>
        <v>0</v>
      </c>
      <c r="DF95" s="14">
        <f t="shared" si="113"/>
        <v>0</v>
      </c>
      <c r="DG95" s="14">
        <f t="shared" si="113"/>
        <v>25533864</v>
      </c>
      <c r="DJ95" s="224"/>
      <c r="DK95" s="232"/>
      <c r="DL95" s="230"/>
      <c r="DM95" s="234"/>
    </row>
    <row r="96" spans="1:117" ht="39.75" hidden="1" customHeight="1" x14ac:dyDescent="0.25">
      <c r="A96" s="173"/>
      <c r="B96" s="152"/>
      <c r="C96" s="55" t="s">
        <v>259</v>
      </c>
      <c r="D96" s="11" t="s">
        <v>260</v>
      </c>
      <c r="E96" s="12">
        <v>301</v>
      </c>
      <c r="F96" s="13" t="s">
        <v>251</v>
      </c>
      <c r="G96" s="14">
        <f t="shared" si="97"/>
        <v>34000000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>
        <v>34000000</v>
      </c>
      <c r="X96" s="14"/>
      <c r="Y96" s="14"/>
      <c r="Z96" s="14"/>
      <c r="AB96" s="16">
        <f t="shared" si="98"/>
        <v>0.95158711764705883</v>
      </c>
      <c r="AC96" s="14">
        <f t="shared" si="99"/>
        <v>32353962</v>
      </c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>
        <f>+'[1]MARZO 2016 ULTIMO'!$Z$258</f>
        <v>32353962</v>
      </c>
      <c r="AT96" s="14"/>
      <c r="AU96" s="14"/>
      <c r="AV96" s="14"/>
      <c r="AW96" s="16">
        <f t="shared" si="100"/>
        <v>4.8412882352941167E-2</v>
      </c>
      <c r="AX96" s="14">
        <f t="shared" si="101"/>
        <v>1646038</v>
      </c>
      <c r="AY96" s="14">
        <f t="shared" si="102"/>
        <v>0</v>
      </c>
      <c r="AZ96" s="14">
        <f t="shared" si="103"/>
        <v>0</v>
      </c>
      <c r="BA96" s="14">
        <f t="shared" si="103"/>
        <v>0</v>
      </c>
      <c r="BB96" s="14">
        <f t="shared" si="103"/>
        <v>0</v>
      </c>
      <c r="BC96" s="14">
        <f t="shared" si="104"/>
        <v>0</v>
      </c>
      <c r="BD96" s="14">
        <f t="shared" si="104"/>
        <v>0</v>
      </c>
      <c r="BE96" s="14">
        <f t="shared" si="104"/>
        <v>0</v>
      </c>
      <c r="BF96" s="14">
        <f t="shared" si="104"/>
        <v>0</v>
      </c>
      <c r="BG96" s="14">
        <f t="shared" si="104"/>
        <v>0</v>
      </c>
      <c r="BH96" s="14">
        <f t="shared" si="104"/>
        <v>0</v>
      </c>
      <c r="BI96" s="14">
        <f t="shared" si="104"/>
        <v>0</v>
      </c>
      <c r="BJ96" s="14">
        <f t="shared" si="104"/>
        <v>0</v>
      </c>
      <c r="BK96" s="14">
        <f t="shared" si="104"/>
        <v>0</v>
      </c>
      <c r="BL96" s="14">
        <f t="shared" si="104"/>
        <v>0</v>
      </c>
      <c r="BM96" s="14">
        <f t="shared" si="104"/>
        <v>0</v>
      </c>
      <c r="BN96" s="14">
        <f t="shared" si="104"/>
        <v>1646038</v>
      </c>
      <c r="BO96" s="14"/>
      <c r="BP96" s="14">
        <f t="shared" si="105"/>
        <v>0</v>
      </c>
      <c r="BQ96" s="14">
        <f t="shared" si="106"/>
        <v>0</v>
      </c>
      <c r="BR96" s="16">
        <f t="shared" si="107"/>
        <v>0.94956770588235295</v>
      </c>
      <c r="BS96" s="14">
        <f t="shared" si="108"/>
        <v>32285302</v>
      </c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>
        <f>+'[1]MARZO 2016 ULTIMO'!$H$256</f>
        <v>32285302</v>
      </c>
      <c r="CJ96" s="14"/>
      <c r="CK96" s="14"/>
      <c r="CL96" s="14"/>
      <c r="CM96" s="16">
        <f t="shared" si="109"/>
        <v>5.0432294117647047E-2</v>
      </c>
      <c r="CN96" s="14">
        <f t="shared" si="114"/>
        <v>1714698</v>
      </c>
      <c r="CO96" s="14">
        <f t="shared" si="110"/>
        <v>0</v>
      </c>
      <c r="CP96" s="14">
        <f t="shared" si="110"/>
        <v>0</v>
      </c>
      <c r="CQ96" s="14">
        <f t="shared" si="110"/>
        <v>0</v>
      </c>
      <c r="CR96" s="14">
        <f t="shared" si="110"/>
        <v>0</v>
      </c>
      <c r="CS96" s="14">
        <f t="shared" si="110"/>
        <v>0</v>
      </c>
      <c r="CT96" s="14">
        <f t="shared" si="110"/>
        <v>0</v>
      </c>
      <c r="CU96" s="14">
        <f t="shared" si="110"/>
        <v>0</v>
      </c>
      <c r="CV96" s="14">
        <f t="shared" si="111"/>
        <v>0</v>
      </c>
      <c r="CW96" s="14">
        <f t="shared" si="111"/>
        <v>0</v>
      </c>
      <c r="CX96" s="14">
        <f t="shared" si="111"/>
        <v>0</v>
      </c>
      <c r="CY96" s="14">
        <f t="shared" si="112"/>
        <v>0</v>
      </c>
      <c r="CZ96" s="14">
        <f t="shared" si="112"/>
        <v>0</v>
      </c>
      <c r="DA96" s="14">
        <f t="shared" si="112"/>
        <v>0</v>
      </c>
      <c r="DB96" s="14">
        <f t="shared" si="113"/>
        <v>0</v>
      </c>
      <c r="DC96" s="14">
        <f t="shared" si="113"/>
        <v>0</v>
      </c>
      <c r="DD96" s="14">
        <f t="shared" si="113"/>
        <v>1714698</v>
      </c>
      <c r="DE96" s="14">
        <f t="shared" si="113"/>
        <v>0</v>
      </c>
      <c r="DF96" s="14">
        <f t="shared" si="113"/>
        <v>0</v>
      </c>
      <c r="DG96" s="14">
        <f t="shared" si="113"/>
        <v>0</v>
      </c>
      <c r="DJ96" s="224"/>
      <c r="DK96" s="232"/>
      <c r="DL96" s="230"/>
      <c r="DM96" s="234"/>
    </row>
    <row r="97" spans="1:117" ht="27.75" hidden="1" customHeight="1" x14ac:dyDescent="0.25">
      <c r="A97" s="173"/>
      <c r="B97" s="152"/>
      <c r="C97" s="55" t="s">
        <v>261</v>
      </c>
      <c r="D97" s="11" t="s">
        <v>262</v>
      </c>
      <c r="E97" s="12">
        <v>301</v>
      </c>
      <c r="F97" s="13" t="s">
        <v>174</v>
      </c>
      <c r="G97" s="14">
        <f t="shared" si="97"/>
        <v>60000000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>
        <v>60000000</v>
      </c>
      <c r="X97" s="14"/>
      <c r="Y97" s="14"/>
      <c r="Z97" s="14"/>
      <c r="AB97" s="16">
        <f t="shared" si="98"/>
        <v>1</v>
      </c>
      <c r="AC97" s="14">
        <f t="shared" si="99"/>
        <v>60000000</v>
      </c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>
        <f>+'[2]ENERO 2016'!$Z$180</f>
        <v>60000000</v>
      </c>
      <c r="AT97" s="14"/>
      <c r="AU97" s="14"/>
      <c r="AV97" s="14"/>
      <c r="AW97" s="16">
        <f t="shared" si="100"/>
        <v>0</v>
      </c>
      <c r="AX97" s="14">
        <f t="shared" si="101"/>
        <v>0</v>
      </c>
      <c r="AY97" s="14">
        <f t="shared" si="102"/>
        <v>0</v>
      </c>
      <c r="AZ97" s="14">
        <f t="shared" si="103"/>
        <v>0</v>
      </c>
      <c r="BA97" s="14">
        <f t="shared" si="103"/>
        <v>0</v>
      </c>
      <c r="BB97" s="14">
        <f t="shared" si="103"/>
        <v>0</v>
      </c>
      <c r="BC97" s="14">
        <f t="shared" si="104"/>
        <v>0</v>
      </c>
      <c r="BD97" s="14">
        <f t="shared" si="104"/>
        <v>0</v>
      </c>
      <c r="BE97" s="14">
        <f t="shared" si="104"/>
        <v>0</v>
      </c>
      <c r="BF97" s="14">
        <f t="shared" si="104"/>
        <v>0</v>
      </c>
      <c r="BG97" s="14">
        <f t="shared" si="104"/>
        <v>0</v>
      </c>
      <c r="BH97" s="14">
        <f t="shared" si="104"/>
        <v>0</v>
      </c>
      <c r="BI97" s="14">
        <f t="shared" si="104"/>
        <v>0</v>
      </c>
      <c r="BJ97" s="14">
        <f t="shared" si="104"/>
        <v>0</v>
      </c>
      <c r="BK97" s="14">
        <f t="shared" si="104"/>
        <v>0</v>
      </c>
      <c r="BL97" s="14">
        <f t="shared" si="104"/>
        <v>0</v>
      </c>
      <c r="BM97" s="14">
        <f t="shared" si="104"/>
        <v>0</v>
      </c>
      <c r="BN97" s="14">
        <f t="shared" si="104"/>
        <v>0</v>
      </c>
      <c r="BO97" s="14"/>
      <c r="BP97" s="14">
        <f t="shared" si="105"/>
        <v>0</v>
      </c>
      <c r="BQ97" s="14">
        <f t="shared" si="106"/>
        <v>0</v>
      </c>
      <c r="BR97" s="16">
        <f t="shared" si="107"/>
        <v>0.64568176666666666</v>
      </c>
      <c r="BS97" s="14">
        <f t="shared" si="108"/>
        <v>38740906</v>
      </c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>
        <f>+'[1]MARZO 2016 ULTIMO'!$H$268</f>
        <v>38740906</v>
      </c>
      <c r="CJ97" s="14"/>
      <c r="CK97" s="14"/>
      <c r="CL97" s="14"/>
      <c r="CM97" s="16">
        <f t="shared" si="109"/>
        <v>0.35431823333333334</v>
      </c>
      <c r="CN97" s="14">
        <f t="shared" si="114"/>
        <v>21259094</v>
      </c>
      <c r="CO97" s="14">
        <f t="shared" si="110"/>
        <v>0</v>
      </c>
      <c r="CP97" s="14">
        <f t="shared" si="110"/>
        <v>0</v>
      </c>
      <c r="CQ97" s="14">
        <f t="shared" si="110"/>
        <v>0</v>
      </c>
      <c r="CR97" s="14">
        <f t="shared" si="110"/>
        <v>0</v>
      </c>
      <c r="CS97" s="14">
        <f t="shared" si="110"/>
        <v>0</v>
      </c>
      <c r="CT97" s="14">
        <f t="shared" si="110"/>
        <v>0</v>
      </c>
      <c r="CU97" s="14">
        <f t="shared" si="110"/>
        <v>0</v>
      </c>
      <c r="CV97" s="14">
        <f t="shared" si="111"/>
        <v>0</v>
      </c>
      <c r="CW97" s="14">
        <f t="shared" si="111"/>
        <v>0</v>
      </c>
      <c r="CX97" s="14">
        <f t="shared" si="111"/>
        <v>0</v>
      </c>
      <c r="CY97" s="14">
        <f t="shared" si="112"/>
        <v>0</v>
      </c>
      <c r="CZ97" s="14">
        <f t="shared" si="112"/>
        <v>0</v>
      </c>
      <c r="DA97" s="14">
        <f t="shared" si="112"/>
        <v>0</v>
      </c>
      <c r="DB97" s="14">
        <f t="shared" si="113"/>
        <v>0</v>
      </c>
      <c r="DC97" s="14">
        <f t="shared" si="113"/>
        <v>0</v>
      </c>
      <c r="DD97" s="14">
        <f t="shared" si="113"/>
        <v>21259094</v>
      </c>
      <c r="DE97" s="14">
        <f t="shared" si="113"/>
        <v>0</v>
      </c>
      <c r="DF97" s="14">
        <f t="shared" si="113"/>
        <v>0</v>
      </c>
      <c r="DG97" s="14">
        <f t="shared" si="113"/>
        <v>0</v>
      </c>
      <c r="DJ97" s="224"/>
      <c r="DK97" s="232"/>
      <c r="DL97" s="230"/>
      <c r="DM97" s="234"/>
    </row>
    <row r="98" spans="1:117" ht="26.25" hidden="1" customHeight="1" x14ac:dyDescent="0.25">
      <c r="A98" s="173"/>
      <c r="B98" s="152"/>
      <c r="C98" s="55" t="s">
        <v>263</v>
      </c>
      <c r="D98" s="11" t="s">
        <v>264</v>
      </c>
      <c r="E98" s="12">
        <v>301</v>
      </c>
      <c r="F98" s="13" t="s">
        <v>265</v>
      </c>
      <c r="G98" s="14">
        <f t="shared" si="97"/>
        <v>20000000</v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>
        <v>20000000</v>
      </c>
      <c r="X98" s="14"/>
      <c r="Y98" s="14"/>
      <c r="Z98" s="14"/>
      <c r="AB98" s="16">
        <f t="shared" si="98"/>
        <v>0</v>
      </c>
      <c r="AC98" s="14">
        <f t="shared" si="99"/>
        <v>0</v>
      </c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6">
        <f t="shared" si="100"/>
        <v>1</v>
      </c>
      <c r="AX98" s="14">
        <f t="shared" si="101"/>
        <v>20000000</v>
      </c>
      <c r="AY98" s="14">
        <f t="shared" si="102"/>
        <v>0</v>
      </c>
      <c r="AZ98" s="14">
        <f t="shared" si="103"/>
        <v>0</v>
      </c>
      <c r="BA98" s="14">
        <f t="shared" si="103"/>
        <v>0</v>
      </c>
      <c r="BB98" s="14">
        <f t="shared" si="103"/>
        <v>0</v>
      </c>
      <c r="BC98" s="14">
        <f t="shared" si="104"/>
        <v>0</v>
      </c>
      <c r="BD98" s="14">
        <f t="shared" si="104"/>
        <v>0</v>
      </c>
      <c r="BE98" s="14">
        <f t="shared" si="104"/>
        <v>0</v>
      </c>
      <c r="BF98" s="14">
        <f t="shared" si="104"/>
        <v>0</v>
      </c>
      <c r="BG98" s="14">
        <f t="shared" si="104"/>
        <v>0</v>
      </c>
      <c r="BH98" s="14">
        <f t="shared" si="104"/>
        <v>0</v>
      </c>
      <c r="BI98" s="14">
        <f t="shared" si="104"/>
        <v>0</v>
      </c>
      <c r="BJ98" s="14">
        <f t="shared" si="104"/>
        <v>0</v>
      </c>
      <c r="BK98" s="14">
        <f t="shared" si="104"/>
        <v>0</v>
      </c>
      <c r="BL98" s="14">
        <f t="shared" si="104"/>
        <v>0</v>
      </c>
      <c r="BM98" s="14">
        <f t="shared" si="104"/>
        <v>0</v>
      </c>
      <c r="BN98" s="14">
        <f t="shared" si="104"/>
        <v>20000000</v>
      </c>
      <c r="BO98" s="14"/>
      <c r="BP98" s="14">
        <f t="shared" si="105"/>
        <v>0</v>
      </c>
      <c r="BQ98" s="14">
        <f t="shared" si="106"/>
        <v>0</v>
      </c>
      <c r="BR98" s="16">
        <f t="shared" si="107"/>
        <v>0</v>
      </c>
      <c r="BS98" s="14">
        <f t="shared" si="108"/>
        <v>0</v>
      </c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6">
        <f t="shared" si="109"/>
        <v>1</v>
      </c>
      <c r="CN98" s="14">
        <f t="shared" si="114"/>
        <v>20000000</v>
      </c>
      <c r="CO98" s="14">
        <f t="shared" si="110"/>
        <v>0</v>
      </c>
      <c r="CP98" s="14">
        <f t="shared" si="110"/>
        <v>0</v>
      </c>
      <c r="CQ98" s="14">
        <f t="shared" si="110"/>
        <v>0</v>
      </c>
      <c r="CR98" s="14">
        <f t="shared" si="110"/>
        <v>0</v>
      </c>
      <c r="CS98" s="14">
        <f t="shared" si="110"/>
        <v>0</v>
      </c>
      <c r="CT98" s="14">
        <f t="shared" si="110"/>
        <v>0</v>
      </c>
      <c r="CU98" s="14">
        <f t="shared" si="110"/>
        <v>0</v>
      </c>
      <c r="CV98" s="14">
        <f t="shared" si="110"/>
        <v>0</v>
      </c>
      <c r="CW98" s="14">
        <f t="shared" si="110"/>
        <v>0</v>
      </c>
      <c r="CX98" s="14">
        <f t="shared" si="110"/>
        <v>0</v>
      </c>
      <c r="CY98" s="14">
        <f t="shared" si="112"/>
        <v>0</v>
      </c>
      <c r="CZ98" s="14">
        <f t="shared" si="112"/>
        <v>0</v>
      </c>
      <c r="DA98" s="14">
        <f t="shared" si="112"/>
        <v>0</v>
      </c>
      <c r="DB98" s="14">
        <f t="shared" si="113"/>
        <v>0</v>
      </c>
      <c r="DC98" s="14">
        <f t="shared" si="113"/>
        <v>0</v>
      </c>
      <c r="DD98" s="14">
        <f t="shared" si="113"/>
        <v>20000000</v>
      </c>
      <c r="DE98" s="14">
        <f t="shared" si="113"/>
        <v>0</v>
      </c>
      <c r="DF98" s="14">
        <f t="shared" si="113"/>
        <v>0</v>
      </c>
      <c r="DG98" s="14">
        <f t="shared" si="113"/>
        <v>0</v>
      </c>
      <c r="DJ98" s="224"/>
      <c r="DK98" s="232"/>
      <c r="DL98" s="230"/>
      <c r="DM98" s="234"/>
    </row>
    <row r="99" spans="1:117" ht="47.25" hidden="1" customHeight="1" x14ac:dyDescent="0.25">
      <c r="A99" s="173"/>
      <c r="B99" s="153"/>
      <c r="C99" s="55" t="s">
        <v>266</v>
      </c>
      <c r="D99" s="11" t="s">
        <v>267</v>
      </c>
      <c r="E99" s="12">
        <v>301</v>
      </c>
      <c r="F99" s="13" t="s">
        <v>251</v>
      </c>
      <c r="G99" s="14">
        <f t="shared" si="97"/>
        <v>26000000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>
        <v>26000000</v>
      </c>
      <c r="X99" s="14"/>
      <c r="Y99" s="14"/>
      <c r="Z99" s="14"/>
      <c r="AB99" s="16">
        <f t="shared" si="98"/>
        <v>1</v>
      </c>
      <c r="AC99" s="14">
        <f t="shared" si="99"/>
        <v>26000000</v>
      </c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>
        <f>+'[2]ENERO 2016'!$Z$190</f>
        <v>26000000</v>
      </c>
      <c r="AT99" s="14"/>
      <c r="AU99" s="14"/>
      <c r="AV99" s="14"/>
      <c r="AW99" s="16">
        <f t="shared" si="100"/>
        <v>0</v>
      </c>
      <c r="AX99" s="14">
        <f t="shared" si="101"/>
        <v>0</v>
      </c>
      <c r="AY99" s="14">
        <f t="shared" si="102"/>
        <v>0</v>
      </c>
      <c r="AZ99" s="14">
        <f t="shared" si="103"/>
        <v>0</v>
      </c>
      <c r="BA99" s="14">
        <f t="shared" si="103"/>
        <v>0</v>
      </c>
      <c r="BB99" s="14">
        <f t="shared" si="103"/>
        <v>0</v>
      </c>
      <c r="BC99" s="14">
        <f t="shared" si="103"/>
        <v>0</v>
      </c>
      <c r="BD99" s="14">
        <f t="shared" si="103"/>
        <v>0</v>
      </c>
      <c r="BE99" s="14">
        <f t="shared" si="103"/>
        <v>0</v>
      </c>
      <c r="BF99" s="14">
        <f t="shared" si="103"/>
        <v>0</v>
      </c>
      <c r="BG99" s="14">
        <f t="shared" si="103"/>
        <v>0</v>
      </c>
      <c r="BH99" s="14">
        <f t="shared" si="103"/>
        <v>0</v>
      </c>
      <c r="BI99" s="14">
        <f t="shared" si="103"/>
        <v>0</v>
      </c>
      <c r="BJ99" s="14">
        <f t="shared" si="103"/>
        <v>0</v>
      </c>
      <c r="BK99" s="14">
        <f t="shared" si="103"/>
        <v>0</v>
      </c>
      <c r="BL99" s="14">
        <f t="shared" si="103"/>
        <v>0</v>
      </c>
      <c r="BM99" s="14">
        <f t="shared" si="103"/>
        <v>0</v>
      </c>
      <c r="BN99" s="14">
        <f t="shared" si="103"/>
        <v>0</v>
      </c>
      <c r="BO99" s="14">
        <f t="shared" si="103"/>
        <v>0</v>
      </c>
      <c r="BP99" s="14">
        <f t="shared" si="105"/>
        <v>0</v>
      </c>
      <c r="BQ99" s="14">
        <f>Z99-AV99</f>
        <v>0</v>
      </c>
      <c r="BR99" s="16">
        <f t="shared" si="107"/>
        <v>0.35760576923076925</v>
      </c>
      <c r="BS99" s="14">
        <f t="shared" si="108"/>
        <v>9297750</v>
      </c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>
        <v>9297750</v>
      </c>
      <c r="CJ99" s="14"/>
      <c r="CK99" s="14"/>
      <c r="CL99" s="14"/>
      <c r="CM99" s="16">
        <f t="shared" si="109"/>
        <v>0.64239423076923075</v>
      </c>
      <c r="CN99" s="14">
        <f t="shared" si="114"/>
        <v>16702250</v>
      </c>
      <c r="CO99" s="14">
        <f t="shared" si="110"/>
        <v>0</v>
      </c>
      <c r="CP99" s="14">
        <f t="shared" si="110"/>
        <v>0</v>
      </c>
      <c r="CQ99" s="14">
        <f t="shared" si="110"/>
        <v>0</v>
      </c>
      <c r="CR99" s="14">
        <f t="shared" si="110"/>
        <v>0</v>
      </c>
      <c r="CS99" s="14">
        <f t="shared" si="110"/>
        <v>0</v>
      </c>
      <c r="CT99" s="14">
        <f t="shared" si="110"/>
        <v>0</v>
      </c>
      <c r="CU99" s="14">
        <f t="shared" si="110"/>
        <v>0</v>
      </c>
      <c r="CV99" s="14">
        <f t="shared" si="110"/>
        <v>0</v>
      </c>
      <c r="CW99" s="14">
        <f t="shared" si="110"/>
        <v>0</v>
      </c>
      <c r="CX99" s="14">
        <f t="shared" si="110"/>
        <v>0</v>
      </c>
      <c r="CY99" s="14">
        <f t="shared" si="112"/>
        <v>0</v>
      </c>
      <c r="CZ99" s="14">
        <f t="shared" si="112"/>
        <v>0</v>
      </c>
      <c r="DA99" s="14">
        <f t="shared" si="112"/>
        <v>0</v>
      </c>
      <c r="DB99" s="14">
        <f t="shared" si="112"/>
        <v>0</v>
      </c>
      <c r="DC99" s="14">
        <f t="shared" si="112"/>
        <v>0</v>
      </c>
      <c r="DD99" s="14">
        <f t="shared" si="112"/>
        <v>16702250</v>
      </c>
      <c r="DE99" s="14">
        <f t="shared" si="112"/>
        <v>0</v>
      </c>
      <c r="DF99" s="14">
        <f t="shared" si="112"/>
        <v>0</v>
      </c>
      <c r="DG99" s="14">
        <f t="shared" si="112"/>
        <v>0</v>
      </c>
      <c r="DJ99" s="224"/>
      <c r="DK99" s="232"/>
      <c r="DL99" s="230"/>
      <c r="DM99" s="234"/>
    </row>
    <row r="100" spans="1:117" ht="61.5" hidden="1" customHeight="1" x14ac:dyDescent="0.25">
      <c r="A100" s="173"/>
      <c r="B100" s="136" t="s">
        <v>268</v>
      </c>
      <c r="C100" s="73" t="s">
        <v>269</v>
      </c>
      <c r="D100" s="11" t="s">
        <v>270</v>
      </c>
      <c r="E100" s="137">
        <v>301</v>
      </c>
      <c r="F100" s="13" t="s">
        <v>271</v>
      </c>
      <c r="G100" s="14">
        <f t="shared" si="97"/>
        <v>323000000</v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>
        <v>322000000</v>
      </c>
      <c r="X100" s="14"/>
      <c r="Y100" s="14"/>
      <c r="Z100" s="14">
        <f>1000000</f>
        <v>1000000</v>
      </c>
      <c r="AB100" s="16">
        <f t="shared" si="98"/>
        <v>0.32038142414860682</v>
      </c>
      <c r="AC100" s="14">
        <f t="shared" si="99"/>
        <v>103483200</v>
      </c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>
        <f>+'[1]MARZO 2016 ULTIMO'!$Z$299</f>
        <v>103483200</v>
      </c>
      <c r="AT100" s="14"/>
      <c r="AU100" s="14"/>
      <c r="AV100" s="14"/>
      <c r="AW100" s="16">
        <f t="shared" si="100"/>
        <v>0.67961857585139318</v>
      </c>
      <c r="AX100" s="14">
        <f t="shared" si="101"/>
        <v>219516800</v>
      </c>
      <c r="AY100" s="14">
        <f t="shared" si="102"/>
        <v>0</v>
      </c>
      <c r="AZ100" s="14">
        <f t="shared" si="103"/>
        <v>0</v>
      </c>
      <c r="BA100" s="14">
        <f t="shared" si="103"/>
        <v>0</v>
      </c>
      <c r="BB100" s="14">
        <f t="shared" si="103"/>
        <v>0</v>
      </c>
      <c r="BC100" s="14">
        <f t="shared" ref="BC100:BN106" si="115">+L100-AH100</f>
        <v>0</v>
      </c>
      <c r="BD100" s="14">
        <f t="shared" si="115"/>
        <v>0</v>
      </c>
      <c r="BE100" s="14">
        <f t="shared" si="115"/>
        <v>0</v>
      </c>
      <c r="BF100" s="14">
        <f t="shared" si="115"/>
        <v>0</v>
      </c>
      <c r="BG100" s="14">
        <f t="shared" si="115"/>
        <v>0</v>
      </c>
      <c r="BH100" s="14">
        <f t="shared" si="115"/>
        <v>0</v>
      </c>
      <c r="BI100" s="14">
        <f t="shared" si="115"/>
        <v>0</v>
      </c>
      <c r="BJ100" s="14">
        <f t="shared" si="115"/>
        <v>0</v>
      </c>
      <c r="BK100" s="14">
        <f t="shared" si="115"/>
        <v>0</v>
      </c>
      <c r="BL100" s="14">
        <f t="shared" si="115"/>
        <v>0</v>
      </c>
      <c r="BM100" s="14">
        <f t="shared" si="115"/>
        <v>0</v>
      </c>
      <c r="BN100" s="14">
        <f t="shared" si="115"/>
        <v>218516800</v>
      </c>
      <c r="BO100" s="14"/>
      <c r="BP100" s="14">
        <f t="shared" si="105"/>
        <v>0</v>
      </c>
      <c r="BQ100" s="14">
        <f t="shared" si="106"/>
        <v>1000000</v>
      </c>
      <c r="BR100" s="16">
        <f t="shared" si="107"/>
        <v>0.23283188854489165</v>
      </c>
      <c r="BS100" s="14">
        <f t="shared" si="108"/>
        <v>75204700</v>
      </c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>
        <f>+'[1]MARZO 2016 ULTIMO'!$H$297</f>
        <v>75204700</v>
      </c>
      <c r="CJ100" s="14"/>
      <c r="CK100" s="14"/>
      <c r="CL100" s="14"/>
      <c r="CM100" s="16">
        <f t="shared" si="109"/>
        <v>0.76716811145510833</v>
      </c>
      <c r="CN100" s="14">
        <f t="shared" si="114"/>
        <v>247795300</v>
      </c>
      <c r="CO100" s="14">
        <f t="shared" si="110"/>
        <v>0</v>
      </c>
      <c r="CP100" s="14">
        <f t="shared" si="110"/>
        <v>0</v>
      </c>
      <c r="CQ100" s="14">
        <f t="shared" si="110"/>
        <v>0</v>
      </c>
      <c r="CR100" s="14">
        <f t="shared" si="110"/>
        <v>0</v>
      </c>
      <c r="CS100" s="14">
        <f t="shared" si="110"/>
        <v>0</v>
      </c>
      <c r="CT100" s="14">
        <f t="shared" si="110"/>
        <v>0</v>
      </c>
      <c r="CU100" s="14">
        <f t="shared" si="110"/>
        <v>0</v>
      </c>
      <c r="CV100" s="14">
        <f t="shared" ref="CV100:CW106" si="116">+O100-CA100</f>
        <v>0</v>
      </c>
      <c r="CW100" s="14">
        <f t="shared" si="116"/>
        <v>0</v>
      </c>
      <c r="CX100" s="14">
        <f t="shared" si="110"/>
        <v>0</v>
      </c>
      <c r="CY100" s="14">
        <f t="shared" si="112"/>
        <v>0</v>
      </c>
      <c r="CZ100" s="14">
        <f t="shared" si="112"/>
        <v>0</v>
      </c>
      <c r="DA100" s="14">
        <f t="shared" si="112"/>
        <v>0</v>
      </c>
      <c r="DB100" s="14">
        <f t="shared" ref="DB100:DG106" si="117">+U100-CG100</f>
        <v>0</v>
      </c>
      <c r="DC100" s="14">
        <f t="shared" si="117"/>
        <v>0</v>
      </c>
      <c r="DD100" s="14">
        <f t="shared" si="117"/>
        <v>246795300</v>
      </c>
      <c r="DE100" s="14">
        <f t="shared" si="117"/>
        <v>0</v>
      </c>
      <c r="DF100" s="14">
        <f t="shared" si="117"/>
        <v>0</v>
      </c>
      <c r="DG100" s="14">
        <f t="shared" si="117"/>
        <v>1000000</v>
      </c>
      <c r="DJ100" s="224"/>
      <c r="DK100" s="232"/>
      <c r="DL100" s="230"/>
      <c r="DM100" s="234"/>
    </row>
    <row r="101" spans="1:117" ht="48" hidden="1" customHeight="1" x14ac:dyDescent="0.25">
      <c r="A101" s="173"/>
      <c r="B101" s="74" t="s">
        <v>272</v>
      </c>
      <c r="C101" s="55" t="s">
        <v>273</v>
      </c>
      <c r="D101" s="11" t="s">
        <v>274</v>
      </c>
      <c r="E101" s="12">
        <v>301</v>
      </c>
      <c r="F101" s="13" t="s">
        <v>275</v>
      </c>
      <c r="G101" s="14">
        <f t="shared" si="97"/>
        <v>323000000</v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>
        <v>316000000</v>
      </c>
      <c r="X101" s="14"/>
      <c r="Y101" s="14"/>
      <c r="Z101" s="14">
        <f>6000000+1000000</f>
        <v>7000000</v>
      </c>
      <c r="AB101" s="16">
        <f t="shared" si="98"/>
        <v>0.28140866873065018</v>
      </c>
      <c r="AC101" s="14">
        <f t="shared" si="99"/>
        <v>90895000</v>
      </c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>
        <f>+'[3]FEBRERO 2016'!$G$259-700000</f>
        <v>88195000</v>
      </c>
      <c r="AT101" s="14"/>
      <c r="AU101" s="14"/>
      <c r="AV101" s="14">
        <f>+'[1]MARZO 2016 ULTIMO'!$AF$323</f>
        <v>2700000</v>
      </c>
      <c r="AW101" s="16">
        <f t="shared" si="100"/>
        <v>0.71859133126934982</v>
      </c>
      <c r="AX101" s="14">
        <f t="shared" si="101"/>
        <v>232105000</v>
      </c>
      <c r="AY101" s="14">
        <f t="shared" si="102"/>
        <v>0</v>
      </c>
      <c r="AZ101" s="14">
        <f t="shared" si="103"/>
        <v>0</v>
      </c>
      <c r="BA101" s="14">
        <f t="shared" si="103"/>
        <v>0</v>
      </c>
      <c r="BB101" s="14">
        <f t="shared" si="103"/>
        <v>0</v>
      </c>
      <c r="BC101" s="14">
        <f t="shared" si="115"/>
        <v>0</v>
      </c>
      <c r="BD101" s="14">
        <f t="shared" si="115"/>
        <v>0</v>
      </c>
      <c r="BE101" s="14">
        <f t="shared" si="115"/>
        <v>0</v>
      </c>
      <c r="BF101" s="14">
        <f t="shared" si="115"/>
        <v>0</v>
      </c>
      <c r="BG101" s="14">
        <f t="shared" si="115"/>
        <v>0</v>
      </c>
      <c r="BH101" s="14">
        <f t="shared" si="115"/>
        <v>0</v>
      </c>
      <c r="BI101" s="14">
        <f t="shared" si="115"/>
        <v>0</v>
      </c>
      <c r="BJ101" s="14">
        <f t="shared" si="115"/>
        <v>0</v>
      </c>
      <c r="BK101" s="14">
        <f t="shared" si="115"/>
        <v>0</v>
      </c>
      <c r="BL101" s="14">
        <f t="shared" si="115"/>
        <v>0</v>
      </c>
      <c r="BM101" s="14">
        <f t="shared" si="115"/>
        <v>0</v>
      </c>
      <c r="BN101" s="14">
        <f t="shared" si="115"/>
        <v>227805000</v>
      </c>
      <c r="BO101" s="14"/>
      <c r="BP101" s="14">
        <f t="shared" si="105"/>
        <v>0</v>
      </c>
      <c r="BQ101" s="14">
        <f t="shared" si="106"/>
        <v>4300000</v>
      </c>
      <c r="BR101" s="16">
        <f t="shared" si="107"/>
        <v>0.27422755417956657</v>
      </c>
      <c r="BS101" s="14">
        <f>SUM(BT101:CL101)</f>
        <v>88575500</v>
      </c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>
        <f>+'[1]MARZO 2016 ULTIMO'!$H$321-1700000</f>
        <v>86875500</v>
      </c>
      <c r="CJ101" s="14"/>
      <c r="CK101" s="14"/>
      <c r="CL101" s="14">
        <v>1700000</v>
      </c>
      <c r="CM101" s="16">
        <f t="shared" si="109"/>
        <v>0.72577244582043343</v>
      </c>
      <c r="CN101" s="14">
        <f t="shared" si="114"/>
        <v>234424500</v>
      </c>
      <c r="CO101" s="14">
        <f t="shared" si="110"/>
        <v>0</v>
      </c>
      <c r="CP101" s="14">
        <f t="shared" si="110"/>
        <v>0</v>
      </c>
      <c r="CQ101" s="14">
        <f t="shared" si="110"/>
        <v>0</v>
      </c>
      <c r="CR101" s="14">
        <f t="shared" si="110"/>
        <v>0</v>
      </c>
      <c r="CS101" s="14">
        <f t="shared" si="110"/>
        <v>0</v>
      </c>
      <c r="CT101" s="14">
        <f t="shared" si="110"/>
        <v>0</v>
      </c>
      <c r="CU101" s="14">
        <f t="shared" si="110"/>
        <v>0</v>
      </c>
      <c r="CV101" s="14">
        <f t="shared" si="116"/>
        <v>0</v>
      </c>
      <c r="CW101" s="14">
        <f t="shared" si="116"/>
        <v>0</v>
      </c>
      <c r="CX101" s="14">
        <f t="shared" si="110"/>
        <v>0</v>
      </c>
      <c r="CY101" s="14">
        <f t="shared" si="112"/>
        <v>0</v>
      </c>
      <c r="CZ101" s="14">
        <f t="shared" si="112"/>
        <v>0</v>
      </c>
      <c r="DA101" s="14">
        <f t="shared" si="112"/>
        <v>0</v>
      </c>
      <c r="DB101" s="14">
        <f t="shared" si="117"/>
        <v>0</v>
      </c>
      <c r="DC101" s="14">
        <f t="shared" si="117"/>
        <v>0</v>
      </c>
      <c r="DD101" s="14">
        <f t="shared" si="117"/>
        <v>229124500</v>
      </c>
      <c r="DE101" s="14">
        <f t="shared" si="117"/>
        <v>0</v>
      </c>
      <c r="DF101" s="14">
        <f t="shared" si="117"/>
        <v>0</v>
      </c>
      <c r="DG101" s="14">
        <f t="shared" si="117"/>
        <v>5300000</v>
      </c>
      <c r="DJ101" s="224"/>
      <c r="DK101" s="232"/>
      <c r="DL101" s="230"/>
      <c r="DM101" s="234"/>
    </row>
    <row r="102" spans="1:117" ht="36" hidden="1" customHeight="1" x14ac:dyDescent="0.25">
      <c r="A102" s="173"/>
      <c r="B102" s="74" t="s">
        <v>276</v>
      </c>
      <c r="C102" s="55" t="s">
        <v>277</v>
      </c>
      <c r="D102" s="11" t="s">
        <v>278</v>
      </c>
      <c r="E102" s="12">
        <v>301</v>
      </c>
      <c r="F102" s="13" t="s">
        <v>279</v>
      </c>
      <c r="G102" s="14">
        <f t="shared" si="97"/>
        <v>69000000</v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>
        <v>67000000</v>
      </c>
      <c r="X102" s="14"/>
      <c r="Y102" s="14"/>
      <c r="Z102" s="14">
        <v>2000000</v>
      </c>
      <c r="AB102" s="16">
        <f t="shared" si="98"/>
        <v>0</v>
      </c>
      <c r="AC102" s="14">
        <f t="shared" si="99"/>
        <v>0</v>
      </c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6">
        <f t="shared" si="100"/>
        <v>1</v>
      </c>
      <c r="AX102" s="14">
        <f t="shared" si="101"/>
        <v>69000000</v>
      </c>
      <c r="AY102" s="14">
        <f t="shared" si="102"/>
        <v>0</v>
      </c>
      <c r="AZ102" s="14">
        <f t="shared" si="103"/>
        <v>0</v>
      </c>
      <c r="BA102" s="14">
        <f t="shared" si="103"/>
        <v>0</v>
      </c>
      <c r="BB102" s="14">
        <f t="shared" si="103"/>
        <v>0</v>
      </c>
      <c r="BC102" s="14">
        <f t="shared" si="115"/>
        <v>0</v>
      </c>
      <c r="BD102" s="14">
        <f t="shared" si="115"/>
        <v>0</v>
      </c>
      <c r="BE102" s="14">
        <f t="shared" si="115"/>
        <v>0</v>
      </c>
      <c r="BF102" s="14">
        <f t="shared" si="115"/>
        <v>0</v>
      </c>
      <c r="BG102" s="14">
        <f t="shared" si="115"/>
        <v>0</v>
      </c>
      <c r="BH102" s="14">
        <f t="shared" si="115"/>
        <v>0</v>
      </c>
      <c r="BI102" s="14">
        <f t="shared" si="115"/>
        <v>0</v>
      </c>
      <c r="BJ102" s="14">
        <f t="shared" si="115"/>
        <v>0</v>
      </c>
      <c r="BK102" s="14">
        <f t="shared" si="115"/>
        <v>0</v>
      </c>
      <c r="BL102" s="14">
        <f t="shared" si="115"/>
        <v>0</v>
      </c>
      <c r="BM102" s="14">
        <f t="shared" si="115"/>
        <v>0</v>
      </c>
      <c r="BN102" s="14">
        <f t="shared" si="115"/>
        <v>67000000</v>
      </c>
      <c r="BO102" s="14"/>
      <c r="BP102" s="14">
        <f t="shared" si="105"/>
        <v>0</v>
      </c>
      <c r="BQ102" s="14">
        <f t="shared" si="106"/>
        <v>2000000</v>
      </c>
      <c r="BR102" s="16">
        <f t="shared" si="107"/>
        <v>0</v>
      </c>
      <c r="BS102" s="14">
        <f t="shared" si="108"/>
        <v>0</v>
      </c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6">
        <f t="shared" si="109"/>
        <v>1</v>
      </c>
      <c r="CN102" s="14">
        <f t="shared" si="114"/>
        <v>69000000</v>
      </c>
      <c r="CO102" s="14">
        <f t="shared" si="110"/>
        <v>0</v>
      </c>
      <c r="CP102" s="14">
        <f t="shared" si="110"/>
        <v>0</v>
      </c>
      <c r="CQ102" s="14">
        <f t="shared" si="110"/>
        <v>0</v>
      </c>
      <c r="CR102" s="14">
        <f t="shared" si="110"/>
        <v>0</v>
      </c>
      <c r="CS102" s="14">
        <f t="shared" si="110"/>
        <v>0</v>
      </c>
      <c r="CT102" s="14">
        <f t="shared" si="110"/>
        <v>0</v>
      </c>
      <c r="CU102" s="14">
        <f t="shared" si="110"/>
        <v>0</v>
      </c>
      <c r="CV102" s="14">
        <f t="shared" si="116"/>
        <v>0</v>
      </c>
      <c r="CW102" s="14">
        <f t="shared" si="116"/>
        <v>0</v>
      </c>
      <c r="CX102" s="14">
        <f t="shared" si="110"/>
        <v>0</v>
      </c>
      <c r="CY102" s="14">
        <f t="shared" si="112"/>
        <v>0</v>
      </c>
      <c r="CZ102" s="14">
        <f t="shared" si="112"/>
        <v>0</v>
      </c>
      <c r="DA102" s="14">
        <f t="shared" si="112"/>
        <v>0</v>
      </c>
      <c r="DB102" s="14">
        <f t="shared" si="117"/>
        <v>0</v>
      </c>
      <c r="DC102" s="14">
        <f t="shared" si="117"/>
        <v>0</v>
      </c>
      <c r="DD102" s="14">
        <f t="shared" si="117"/>
        <v>67000000</v>
      </c>
      <c r="DE102" s="14">
        <f t="shared" si="117"/>
        <v>0</v>
      </c>
      <c r="DF102" s="14">
        <f t="shared" si="117"/>
        <v>0</v>
      </c>
      <c r="DG102" s="14">
        <f t="shared" si="117"/>
        <v>2000000</v>
      </c>
      <c r="DJ102" s="224"/>
      <c r="DK102" s="232"/>
      <c r="DL102" s="230"/>
      <c r="DM102" s="234"/>
    </row>
    <row r="103" spans="1:117" ht="39.75" hidden="1" customHeight="1" x14ac:dyDescent="0.25">
      <c r="A103" s="173"/>
      <c r="B103" s="151" t="s">
        <v>280</v>
      </c>
      <c r="C103" s="55" t="s">
        <v>281</v>
      </c>
      <c r="D103" s="11" t="s">
        <v>282</v>
      </c>
      <c r="E103" s="12">
        <v>301</v>
      </c>
      <c r="F103" s="13" t="s">
        <v>251</v>
      </c>
      <c r="G103" s="14">
        <f t="shared" si="97"/>
        <v>1272000000</v>
      </c>
      <c r="H103" s="14"/>
      <c r="I103" s="14">
        <v>200000000</v>
      </c>
      <c r="J103" s="14">
        <v>268168096</v>
      </c>
      <c r="K103" s="14"/>
      <c r="L103" s="14">
        <v>701280247</v>
      </c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>
        <v>102551657</v>
      </c>
      <c r="X103" s="14"/>
      <c r="Y103" s="14"/>
      <c r="Z103" s="14"/>
      <c r="AB103" s="16">
        <f t="shared" si="98"/>
        <v>1</v>
      </c>
      <c r="AC103" s="14">
        <f t="shared" si="99"/>
        <v>1272000000</v>
      </c>
      <c r="AD103" s="14"/>
      <c r="AE103" s="14">
        <f>+'[2]ENERO 2016'!$K$218</f>
        <v>200000000</v>
      </c>
      <c r="AF103" s="14">
        <f>+'[2]ENERO 2016'!$M$218</f>
        <v>268168096</v>
      </c>
      <c r="AG103" s="14"/>
      <c r="AH103" s="14">
        <f>+'[2]ENERO 2016'!$O$218</f>
        <v>701280247</v>
      </c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>
        <f>+'[2]ENERO 2016'!$Z$218</f>
        <v>102551657</v>
      </c>
      <c r="AT103" s="14"/>
      <c r="AU103" s="14"/>
      <c r="AV103" s="14"/>
      <c r="AW103" s="16">
        <f t="shared" si="100"/>
        <v>0</v>
      </c>
      <c r="AX103" s="14">
        <f t="shared" si="101"/>
        <v>0</v>
      </c>
      <c r="AY103" s="14">
        <f t="shared" si="102"/>
        <v>0</v>
      </c>
      <c r="AZ103" s="14">
        <f t="shared" si="103"/>
        <v>0</v>
      </c>
      <c r="BA103" s="14">
        <f t="shared" si="103"/>
        <v>0</v>
      </c>
      <c r="BB103" s="14">
        <f t="shared" si="103"/>
        <v>0</v>
      </c>
      <c r="BC103" s="14">
        <f t="shared" si="115"/>
        <v>0</v>
      </c>
      <c r="BD103" s="14">
        <f t="shared" si="115"/>
        <v>0</v>
      </c>
      <c r="BE103" s="14">
        <f t="shared" si="115"/>
        <v>0</v>
      </c>
      <c r="BF103" s="14">
        <f t="shared" si="115"/>
        <v>0</v>
      </c>
      <c r="BG103" s="14">
        <f t="shared" si="115"/>
        <v>0</v>
      </c>
      <c r="BH103" s="14">
        <f t="shared" si="115"/>
        <v>0</v>
      </c>
      <c r="BI103" s="14">
        <f t="shared" si="115"/>
        <v>0</v>
      </c>
      <c r="BJ103" s="14">
        <f t="shared" si="115"/>
        <v>0</v>
      </c>
      <c r="BK103" s="14">
        <f t="shared" si="115"/>
        <v>0</v>
      </c>
      <c r="BL103" s="14">
        <f t="shared" si="115"/>
        <v>0</v>
      </c>
      <c r="BM103" s="14">
        <f t="shared" si="115"/>
        <v>0</v>
      </c>
      <c r="BN103" s="14">
        <f t="shared" si="115"/>
        <v>0</v>
      </c>
      <c r="BO103" s="14"/>
      <c r="BP103" s="14">
        <f t="shared" si="105"/>
        <v>0</v>
      </c>
      <c r="BQ103" s="14">
        <f t="shared" si="106"/>
        <v>0</v>
      </c>
      <c r="BR103" s="16">
        <f t="shared" si="107"/>
        <v>0.9859251124213837</v>
      </c>
      <c r="BS103" s="14">
        <f t="shared" si="108"/>
        <v>1254096743</v>
      </c>
      <c r="BT103" s="14"/>
      <c r="BU103" s="14">
        <v>182096743</v>
      </c>
      <c r="BV103" s="14">
        <v>268168096</v>
      </c>
      <c r="BW103" s="14"/>
      <c r="BX103" s="14">
        <v>701280247</v>
      </c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>
        <v>102551657</v>
      </c>
      <c r="CJ103" s="14"/>
      <c r="CK103" s="14"/>
      <c r="CL103" s="14"/>
      <c r="CM103" s="16">
        <f t="shared" si="109"/>
        <v>1.4074887578616302E-2</v>
      </c>
      <c r="CN103" s="14">
        <f t="shared" si="114"/>
        <v>17903257</v>
      </c>
      <c r="CO103" s="14">
        <f t="shared" si="110"/>
        <v>0</v>
      </c>
      <c r="CP103" s="14">
        <f t="shared" si="110"/>
        <v>17903257</v>
      </c>
      <c r="CQ103" s="14">
        <f t="shared" si="110"/>
        <v>0</v>
      </c>
      <c r="CR103" s="14">
        <f t="shared" si="110"/>
        <v>0</v>
      </c>
      <c r="CS103" s="14">
        <f t="shared" si="110"/>
        <v>0</v>
      </c>
      <c r="CT103" s="14">
        <f t="shared" si="110"/>
        <v>0</v>
      </c>
      <c r="CU103" s="14">
        <f t="shared" si="110"/>
        <v>0</v>
      </c>
      <c r="CV103" s="14">
        <f t="shared" si="116"/>
        <v>0</v>
      </c>
      <c r="CW103" s="14">
        <f t="shared" si="116"/>
        <v>0</v>
      </c>
      <c r="CX103" s="14">
        <f t="shared" si="110"/>
        <v>0</v>
      </c>
      <c r="CY103" s="14">
        <f t="shared" si="112"/>
        <v>0</v>
      </c>
      <c r="CZ103" s="14">
        <f t="shared" si="112"/>
        <v>0</v>
      </c>
      <c r="DA103" s="14">
        <f t="shared" si="112"/>
        <v>0</v>
      </c>
      <c r="DB103" s="14">
        <f t="shared" si="117"/>
        <v>0</v>
      </c>
      <c r="DC103" s="14">
        <f t="shared" si="117"/>
        <v>0</v>
      </c>
      <c r="DD103" s="14">
        <f t="shared" si="117"/>
        <v>0</v>
      </c>
      <c r="DE103" s="14">
        <f t="shared" si="117"/>
        <v>0</v>
      </c>
      <c r="DF103" s="14">
        <f t="shared" si="117"/>
        <v>0</v>
      </c>
      <c r="DG103" s="14">
        <f t="shared" si="117"/>
        <v>0</v>
      </c>
      <c r="DJ103" s="224"/>
      <c r="DK103" s="232"/>
      <c r="DL103" s="230"/>
      <c r="DM103" s="234"/>
    </row>
    <row r="104" spans="1:117" ht="47.25" hidden="1" customHeight="1" x14ac:dyDescent="0.25">
      <c r="A104" s="173"/>
      <c r="B104" s="152"/>
      <c r="C104" s="55" t="s">
        <v>283</v>
      </c>
      <c r="D104" s="11" t="s">
        <v>284</v>
      </c>
      <c r="E104" s="12">
        <v>301</v>
      </c>
      <c r="F104" s="13" t="s">
        <v>251</v>
      </c>
      <c r="G104" s="14">
        <f t="shared" si="97"/>
        <v>20000000</v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>
        <v>20000000</v>
      </c>
      <c r="X104" s="14"/>
      <c r="Y104" s="14"/>
      <c r="Z104" s="14"/>
      <c r="AB104" s="16">
        <f t="shared" si="98"/>
        <v>1</v>
      </c>
      <c r="AC104" s="14">
        <f t="shared" si="99"/>
        <v>20000000</v>
      </c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>
        <f>+'[2]ENERO 2016'!$Z$227</f>
        <v>20000000</v>
      </c>
      <c r="AT104" s="14"/>
      <c r="AU104" s="14"/>
      <c r="AV104" s="14"/>
      <c r="AW104" s="16">
        <f t="shared" si="100"/>
        <v>0</v>
      </c>
      <c r="AX104" s="14">
        <f t="shared" si="101"/>
        <v>0</v>
      </c>
      <c r="AY104" s="14">
        <f t="shared" si="102"/>
        <v>0</v>
      </c>
      <c r="AZ104" s="14">
        <f t="shared" si="103"/>
        <v>0</v>
      </c>
      <c r="BA104" s="14">
        <f t="shared" si="103"/>
        <v>0</v>
      </c>
      <c r="BB104" s="14">
        <f t="shared" si="103"/>
        <v>0</v>
      </c>
      <c r="BC104" s="14">
        <f t="shared" si="115"/>
        <v>0</v>
      </c>
      <c r="BD104" s="14">
        <f t="shared" si="115"/>
        <v>0</v>
      </c>
      <c r="BE104" s="14">
        <f t="shared" si="115"/>
        <v>0</v>
      </c>
      <c r="BF104" s="14">
        <f t="shared" si="115"/>
        <v>0</v>
      </c>
      <c r="BG104" s="14">
        <f t="shared" si="115"/>
        <v>0</v>
      </c>
      <c r="BH104" s="14">
        <f t="shared" si="115"/>
        <v>0</v>
      </c>
      <c r="BI104" s="14">
        <f t="shared" si="115"/>
        <v>0</v>
      </c>
      <c r="BJ104" s="14">
        <f t="shared" si="115"/>
        <v>0</v>
      </c>
      <c r="BK104" s="14">
        <f t="shared" si="115"/>
        <v>0</v>
      </c>
      <c r="BL104" s="14">
        <f t="shared" si="115"/>
        <v>0</v>
      </c>
      <c r="BM104" s="14">
        <f t="shared" si="115"/>
        <v>0</v>
      </c>
      <c r="BN104" s="14">
        <f t="shared" si="115"/>
        <v>0</v>
      </c>
      <c r="BO104" s="14"/>
      <c r="BP104" s="14">
        <f t="shared" si="105"/>
        <v>0</v>
      </c>
      <c r="BQ104" s="14">
        <f t="shared" si="106"/>
        <v>0</v>
      </c>
      <c r="BR104" s="16">
        <f t="shared" si="107"/>
        <v>0.36749999999999999</v>
      </c>
      <c r="BS104" s="14">
        <f t="shared" si="108"/>
        <v>7350000</v>
      </c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>
        <v>7350000</v>
      </c>
      <c r="CJ104" s="14"/>
      <c r="CK104" s="14"/>
      <c r="CL104" s="14"/>
      <c r="CM104" s="16">
        <f t="shared" si="109"/>
        <v>0.63250000000000006</v>
      </c>
      <c r="CN104" s="14">
        <f t="shared" si="114"/>
        <v>12650000</v>
      </c>
      <c r="CO104" s="14">
        <f t="shared" si="110"/>
        <v>0</v>
      </c>
      <c r="CP104" s="14">
        <f t="shared" si="110"/>
        <v>0</v>
      </c>
      <c r="CQ104" s="14">
        <f t="shared" si="110"/>
        <v>0</v>
      </c>
      <c r="CR104" s="14">
        <f t="shared" si="110"/>
        <v>0</v>
      </c>
      <c r="CS104" s="14">
        <f t="shared" si="110"/>
        <v>0</v>
      </c>
      <c r="CT104" s="14">
        <f t="shared" si="110"/>
        <v>0</v>
      </c>
      <c r="CU104" s="14">
        <f t="shared" si="110"/>
        <v>0</v>
      </c>
      <c r="CV104" s="14">
        <f t="shared" si="116"/>
        <v>0</v>
      </c>
      <c r="CW104" s="14">
        <f t="shared" si="116"/>
        <v>0</v>
      </c>
      <c r="CX104" s="14">
        <f t="shared" si="110"/>
        <v>0</v>
      </c>
      <c r="CY104" s="14">
        <f t="shared" si="112"/>
        <v>0</v>
      </c>
      <c r="CZ104" s="14">
        <f t="shared" si="112"/>
        <v>0</v>
      </c>
      <c r="DA104" s="14">
        <f t="shared" si="112"/>
        <v>0</v>
      </c>
      <c r="DB104" s="14">
        <f t="shared" si="117"/>
        <v>0</v>
      </c>
      <c r="DC104" s="14">
        <f t="shared" si="117"/>
        <v>0</v>
      </c>
      <c r="DD104" s="14">
        <f t="shared" si="117"/>
        <v>12650000</v>
      </c>
      <c r="DE104" s="14">
        <f t="shared" si="117"/>
        <v>0</v>
      </c>
      <c r="DF104" s="14">
        <f t="shared" si="117"/>
        <v>0</v>
      </c>
      <c r="DG104" s="14">
        <f t="shared" si="117"/>
        <v>0</v>
      </c>
      <c r="DJ104" s="224"/>
      <c r="DK104" s="232"/>
      <c r="DL104" s="230"/>
      <c r="DM104" s="234"/>
    </row>
    <row r="105" spans="1:117" ht="36" hidden="1" customHeight="1" x14ac:dyDescent="0.25">
      <c r="A105" s="173"/>
      <c r="B105" s="153"/>
      <c r="C105" s="55" t="s">
        <v>285</v>
      </c>
      <c r="D105" s="11" t="s">
        <v>286</v>
      </c>
      <c r="E105" s="75">
        <v>301</v>
      </c>
      <c r="F105" s="13" t="s">
        <v>251</v>
      </c>
      <c r="G105" s="14">
        <f t="shared" si="97"/>
        <v>100000000</v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>
        <v>100000000</v>
      </c>
      <c r="X105" s="14"/>
      <c r="Y105" s="14"/>
      <c r="Z105" s="14"/>
      <c r="AB105" s="16">
        <f t="shared" si="98"/>
        <v>0.8</v>
      </c>
      <c r="AC105" s="14">
        <f t="shared" si="99"/>
        <v>80000000</v>
      </c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>
        <f>+'[2]ENERO 2016'!$Z$232</f>
        <v>80000000</v>
      </c>
      <c r="AT105" s="14"/>
      <c r="AU105" s="14"/>
      <c r="AV105" s="14"/>
      <c r="AW105" s="16">
        <f t="shared" si="100"/>
        <v>0.19999999999999996</v>
      </c>
      <c r="AX105" s="14">
        <f t="shared" si="101"/>
        <v>20000000</v>
      </c>
      <c r="AY105" s="14">
        <f t="shared" si="102"/>
        <v>0</v>
      </c>
      <c r="AZ105" s="14">
        <f t="shared" si="103"/>
        <v>0</v>
      </c>
      <c r="BA105" s="14">
        <f t="shared" si="103"/>
        <v>0</v>
      </c>
      <c r="BB105" s="14">
        <f t="shared" si="103"/>
        <v>0</v>
      </c>
      <c r="BC105" s="14">
        <f t="shared" si="115"/>
        <v>0</v>
      </c>
      <c r="BD105" s="14">
        <f t="shared" si="115"/>
        <v>0</v>
      </c>
      <c r="BE105" s="14">
        <f t="shared" si="115"/>
        <v>0</v>
      </c>
      <c r="BF105" s="14">
        <f t="shared" si="115"/>
        <v>0</v>
      </c>
      <c r="BG105" s="14">
        <f t="shared" si="115"/>
        <v>0</v>
      </c>
      <c r="BH105" s="14">
        <f t="shared" si="115"/>
        <v>0</v>
      </c>
      <c r="BI105" s="14">
        <f t="shared" si="115"/>
        <v>0</v>
      </c>
      <c r="BJ105" s="14">
        <f t="shared" si="115"/>
        <v>0</v>
      </c>
      <c r="BK105" s="14">
        <f t="shared" si="115"/>
        <v>0</v>
      </c>
      <c r="BL105" s="14">
        <f t="shared" si="115"/>
        <v>0</v>
      </c>
      <c r="BM105" s="14">
        <f t="shared" si="115"/>
        <v>0</v>
      </c>
      <c r="BN105" s="14">
        <f t="shared" si="115"/>
        <v>20000000</v>
      </c>
      <c r="BO105" s="14"/>
      <c r="BP105" s="14">
        <f t="shared" si="105"/>
        <v>0</v>
      </c>
      <c r="BQ105" s="14">
        <f t="shared" si="106"/>
        <v>0</v>
      </c>
      <c r="BR105" s="16">
        <f t="shared" si="107"/>
        <v>0.59293043999999995</v>
      </c>
      <c r="BS105" s="14">
        <f t="shared" si="108"/>
        <v>59293044</v>
      </c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>
        <v>59293044</v>
      </c>
      <c r="CJ105" s="14"/>
      <c r="CK105" s="14"/>
      <c r="CL105" s="14"/>
      <c r="CM105" s="16">
        <f t="shared" si="109"/>
        <v>0.40706956000000005</v>
      </c>
      <c r="CN105" s="14">
        <f t="shared" si="114"/>
        <v>40706956</v>
      </c>
      <c r="CO105" s="14">
        <f t="shared" si="110"/>
        <v>0</v>
      </c>
      <c r="CP105" s="14">
        <f t="shared" si="110"/>
        <v>0</v>
      </c>
      <c r="CQ105" s="14">
        <f t="shared" si="110"/>
        <v>0</v>
      </c>
      <c r="CR105" s="14">
        <f t="shared" si="110"/>
        <v>0</v>
      </c>
      <c r="CS105" s="14">
        <f t="shared" si="110"/>
        <v>0</v>
      </c>
      <c r="CT105" s="14">
        <f t="shared" si="110"/>
        <v>0</v>
      </c>
      <c r="CU105" s="14">
        <f t="shared" si="110"/>
        <v>0</v>
      </c>
      <c r="CV105" s="14">
        <f t="shared" si="116"/>
        <v>0</v>
      </c>
      <c r="CW105" s="14">
        <f t="shared" si="116"/>
        <v>0</v>
      </c>
      <c r="CX105" s="14">
        <f t="shared" si="110"/>
        <v>0</v>
      </c>
      <c r="CY105" s="14">
        <f t="shared" si="112"/>
        <v>0</v>
      </c>
      <c r="CZ105" s="14">
        <f t="shared" si="112"/>
        <v>0</v>
      </c>
      <c r="DA105" s="14">
        <f t="shared" si="112"/>
        <v>0</v>
      </c>
      <c r="DB105" s="14">
        <f t="shared" si="117"/>
        <v>0</v>
      </c>
      <c r="DC105" s="14">
        <f t="shared" si="117"/>
        <v>0</v>
      </c>
      <c r="DD105" s="14">
        <f t="shared" si="117"/>
        <v>40706956</v>
      </c>
      <c r="DE105" s="14">
        <f t="shared" si="117"/>
        <v>0</v>
      </c>
      <c r="DF105" s="14">
        <f t="shared" si="117"/>
        <v>0</v>
      </c>
      <c r="DG105" s="14">
        <f t="shared" si="117"/>
        <v>0</v>
      </c>
      <c r="DJ105" s="224"/>
      <c r="DK105" s="232"/>
      <c r="DL105" s="230"/>
      <c r="DM105" s="234"/>
    </row>
    <row r="106" spans="1:117" ht="30" hidden="1" customHeight="1" x14ac:dyDescent="0.25">
      <c r="A106" s="173"/>
      <c r="B106" s="74" t="s">
        <v>287</v>
      </c>
      <c r="C106" s="55" t="s">
        <v>288</v>
      </c>
      <c r="D106" s="11" t="s">
        <v>289</v>
      </c>
      <c r="E106" s="75">
        <v>301</v>
      </c>
      <c r="F106" s="13" t="s">
        <v>251</v>
      </c>
      <c r="G106" s="14">
        <f t="shared" si="97"/>
        <v>50000000</v>
      </c>
      <c r="H106" s="14"/>
      <c r="I106" s="14"/>
      <c r="J106" s="14">
        <f>50000000-50000000</f>
        <v>0</v>
      </c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>
        <f>21264791+28735209</f>
        <v>50000000</v>
      </c>
      <c r="W106" s="14"/>
      <c r="X106" s="14"/>
      <c r="Y106" s="14"/>
      <c r="Z106" s="14"/>
      <c r="AB106" s="16">
        <f t="shared" si="98"/>
        <v>0.582986</v>
      </c>
      <c r="AC106" s="14">
        <f t="shared" si="99"/>
        <v>29149300</v>
      </c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>
        <v>29149300</v>
      </c>
      <c r="AS106" s="14"/>
      <c r="AT106" s="14"/>
      <c r="AU106" s="14"/>
      <c r="AV106" s="14"/>
      <c r="AW106" s="16">
        <f t="shared" si="100"/>
        <v>0.417014</v>
      </c>
      <c r="AX106" s="14">
        <f t="shared" si="101"/>
        <v>20850700</v>
      </c>
      <c r="AY106" s="14">
        <f t="shared" si="102"/>
        <v>0</v>
      </c>
      <c r="AZ106" s="14">
        <f t="shared" si="103"/>
        <v>0</v>
      </c>
      <c r="BA106" s="14">
        <f t="shared" si="103"/>
        <v>0</v>
      </c>
      <c r="BB106" s="14">
        <f t="shared" si="103"/>
        <v>0</v>
      </c>
      <c r="BC106" s="14">
        <f t="shared" si="115"/>
        <v>0</v>
      </c>
      <c r="BD106" s="14">
        <f t="shared" si="115"/>
        <v>0</v>
      </c>
      <c r="BE106" s="14">
        <f t="shared" si="115"/>
        <v>0</v>
      </c>
      <c r="BF106" s="14">
        <f t="shared" si="115"/>
        <v>0</v>
      </c>
      <c r="BG106" s="14">
        <f t="shared" si="115"/>
        <v>0</v>
      </c>
      <c r="BH106" s="14">
        <f t="shared" si="115"/>
        <v>0</v>
      </c>
      <c r="BI106" s="14">
        <f t="shared" si="115"/>
        <v>0</v>
      </c>
      <c r="BJ106" s="14">
        <f t="shared" si="115"/>
        <v>0</v>
      </c>
      <c r="BK106" s="14">
        <f t="shared" si="115"/>
        <v>0</v>
      </c>
      <c r="BL106" s="14">
        <f t="shared" si="115"/>
        <v>0</v>
      </c>
      <c r="BM106" s="14">
        <f t="shared" si="115"/>
        <v>20850700</v>
      </c>
      <c r="BN106" s="14">
        <f t="shared" si="115"/>
        <v>0</v>
      </c>
      <c r="BO106" s="14"/>
      <c r="BP106" s="14">
        <f t="shared" si="105"/>
        <v>0</v>
      </c>
      <c r="BQ106" s="14">
        <f t="shared" si="106"/>
        <v>0</v>
      </c>
      <c r="BR106" s="16">
        <f t="shared" si="107"/>
        <v>0.582986</v>
      </c>
      <c r="BS106" s="14">
        <f t="shared" si="108"/>
        <v>29149300</v>
      </c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>
        <f>+'[3]FEBRERO 2016'!$H$335</f>
        <v>29149300</v>
      </c>
      <c r="CI106" s="14"/>
      <c r="CJ106" s="14"/>
      <c r="CK106" s="14"/>
      <c r="CL106" s="14"/>
      <c r="CM106" s="16">
        <f t="shared" si="109"/>
        <v>0.417014</v>
      </c>
      <c r="CN106" s="14">
        <f t="shared" si="114"/>
        <v>20850700</v>
      </c>
      <c r="CO106" s="14">
        <f t="shared" si="110"/>
        <v>0</v>
      </c>
      <c r="CP106" s="14">
        <f t="shared" si="110"/>
        <v>0</v>
      </c>
      <c r="CQ106" s="14">
        <f t="shared" si="110"/>
        <v>0</v>
      </c>
      <c r="CR106" s="14">
        <f t="shared" si="110"/>
        <v>0</v>
      </c>
      <c r="CS106" s="14">
        <f t="shared" si="110"/>
        <v>0</v>
      </c>
      <c r="CT106" s="14">
        <f t="shared" si="110"/>
        <v>0</v>
      </c>
      <c r="CU106" s="14">
        <f t="shared" si="110"/>
        <v>0</v>
      </c>
      <c r="CV106" s="14">
        <f t="shared" si="116"/>
        <v>0</v>
      </c>
      <c r="CW106" s="14">
        <f t="shared" si="116"/>
        <v>0</v>
      </c>
      <c r="CX106" s="14">
        <f t="shared" si="110"/>
        <v>0</v>
      </c>
      <c r="CY106" s="14">
        <f t="shared" si="112"/>
        <v>0</v>
      </c>
      <c r="CZ106" s="14">
        <f t="shared" si="112"/>
        <v>0</v>
      </c>
      <c r="DA106" s="14">
        <f t="shared" si="112"/>
        <v>0</v>
      </c>
      <c r="DB106" s="14">
        <f t="shared" si="117"/>
        <v>0</v>
      </c>
      <c r="DC106" s="14">
        <f t="shared" si="117"/>
        <v>20850700</v>
      </c>
      <c r="DD106" s="14">
        <f t="shared" si="117"/>
        <v>0</v>
      </c>
      <c r="DE106" s="14">
        <f t="shared" si="117"/>
        <v>0</v>
      </c>
      <c r="DF106" s="14">
        <f t="shared" si="117"/>
        <v>0</v>
      </c>
      <c r="DG106" s="14">
        <f t="shared" si="117"/>
        <v>0</v>
      </c>
      <c r="DJ106" s="225" t="s">
        <v>371</v>
      </c>
      <c r="DK106" s="232"/>
      <c r="DL106" s="230"/>
      <c r="DM106" s="234"/>
    </row>
    <row r="107" spans="1:117" s="32" customFormat="1" ht="24" customHeight="1" thickTop="1" thickBot="1" x14ac:dyDescent="0.3">
      <c r="A107" s="59"/>
      <c r="B107" s="210" t="s">
        <v>366</v>
      </c>
      <c r="C107" s="211"/>
      <c r="D107" s="211"/>
      <c r="E107" s="211"/>
      <c r="F107" s="212"/>
      <c r="G107" s="48">
        <f t="shared" ref="G107:Z107" si="118">SUM(G92:G106)</f>
        <v>2518000000</v>
      </c>
      <c r="H107" s="48">
        <f t="shared" si="118"/>
        <v>0</v>
      </c>
      <c r="I107" s="48">
        <f t="shared" si="118"/>
        <v>200000000</v>
      </c>
      <c r="J107" s="48">
        <f t="shared" si="118"/>
        <v>268168096</v>
      </c>
      <c r="K107" s="48">
        <f t="shared" si="118"/>
        <v>0</v>
      </c>
      <c r="L107" s="48">
        <f t="shared" si="118"/>
        <v>701280247</v>
      </c>
      <c r="M107" s="48">
        <f t="shared" si="118"/>
        <v>0</v>
      </c>
      <c r="N107" s="48">
        <f t="shared" si="118"/>
        <v>0</v>
      </c>
      <c r="O107" s="48">
        <f t="shared" si="118"/>
        <v>0</v>
      </c>
      <c r="P107" s="48">
        <f t="shared" si="118"/>
        <v>0</v>
      </c>
      <c r="Q107" s="48">
        <f t="shared" si="118"/>
        <v>0</v>
      </c>
      <c r="R107" s="48">
        <f t="shared" si="118"/>
        <v>0</v>
      </c>
      <c r="S107" s="48">
        <f t="shared" si="118"/>
        <v>0</v>
      </c>
      <c r="T107" s="48">
        <f t="shared" si="118"/>
        <v>0</v>
      </c>
      <c r="U107" s="48">
        <f t="shared" si="118"/>
        <v>0</v>
      </c>
      <c r="V107" s="48">
        <f t="shared" si="118"/>
        <v>50000000</v>
      </c>
      <c r="W107" s="48">
        <f t="shared" si="118"/>
        <v>1262551657</v>
      </c>
      <c r="X107" s="48">
        <f t="shared" si="118"/>
        <v>0</v>
      </c>
      <c r="Y107" s="48">
        <f t="shared" si="118"/>
        <v>0</v>
      </c>
      <c r="Z107" s="48">
        <f t="shared" si="118"/>
        <v>36000000</v>
      </c>
      <c r="AB107" s="28">
        <f t="shared" si="98"/>
        <v>0.70877926965845905</v>
      </c>
      <c r="AC107" s="48">
        <f>SUM(AC92:AC106)</f>
        <v>1784706201</v>
      </c>
      <c r="AD107" s="48"/>
      <c r="AE107" s="48">
        <f>SUM(AE92:AE106)</f>
        <v>200000000</v>
      </c>
      <c r="AF107" s="48">
        <f t="shared" ref="AF107:AV107" si="119">SUM(AF92:AF106)</f>
        <v>268168096</v>
      </c>
      <c r="AG107" s="48">
        <f t="shared" si="119"/>
        <v>0</v>
      </c>
      <c r="AH107" s="48">
        <f t="shared" si="119"/>
        <v>701280247</v>
      </c>
      <c r="AI107" s="48">
        <f t="shared" si="119"/>
        <v>0</v>
      </c>
      <c r="AJ107" s="48">
        <f t="shared" si="119"/>
        <v>0</v>
      </c>
      <c r="AK107" s="48">
        <f t="shared" si="119"/>
        <v>0</v>
      </c>
      <c r="AL107" s="48">
        <f t="shared" si="119"/>
        <v>0</v>
      </c>
      <c r="AM107" s="48">
        <f t="shared" si="119"/>
        <v>0</v>
      </c>
      <c r="AN107" s="48">
        <f t="shared" si="119"/>
        <v>0</v>
      </c>
      <c r="AO107" s="48">
        <f t="shared" si="119"/>
        <v>0</v>
      </c>
      <c r="AP107" s="48">
        <f t="shared" si="119"/>
        <v>0</v>
      </c>
      <c r="AQ107" s="48">
        <f t="shared" si="119"/>
        <v>0</v>
      </c>
      <c r="AR107" s="48">
        <f t="shared" si="119"/>
        <v>29149300</v>
      </c>
      <c r="AS107" s="48">
        <f t="shared" si="119"/>
        <v>582942422</v>
      </c>
      <c r="AT107" s="48">
        <f t="shared" si="119"/>
        <v>0</v>
      </c>
      <c r="AU107" s="48">
        <f t="shared" si="119"/>
        <v>0</v>
      </c>
      <c r="AV107" s="48">
        <f t="shared" si="119"/>
        <v>3166136</v>
      </c>
      <c r="AW107" s="28">
        <f t="shared" si="100"/>
        <v>0.29122073034154095</v>
      </c>
      <c r="AX107" s="48">
        <f>SUM(AX92:AX106)</f>
        <v>733293799</v>
      </c>
      <c r="AY107" s="48"/>
      <c r="AZ107" s="48">
        <f>SUM(AZ92:AZ106)</f>
        <v>0</v>
      </c>
      <c r="BA107" s="48">
        <f t="shared" ref="BA107:BQ107" si="120">SUM(BA92:BA106)</f>
        <v>0</v>
      </c>
      <c r="BB107" s="48">
        <f t="shared" si="120"/>
        <v>0</v>
      </c>
      <c r="BC107" s="48">
        <f t="shared" si="120"/>
        <v>0</v>
      </c>
      <c r="BD107" s="48">
        <f t="shared" si="120"/>
        <v>0</v>
      </c>
      <c r="BE107" s="48">
        <f t="shared" si="120"/>
        <v>0</v>
      </c>
      <c r="BF107" s="48">
        <f t="shared" si="120"/>
        <v>0</v>
      </c>
      <c r="BG107" s="48">
        <f t="shared" si="120"/>
        <v>0</v>
      </c>
      <c r="BH107" s="48">
        <f t="shared" si="120"/>
        <v>0</v>
      </c>
      <c r="BI107" s="48">
        <f t="shared" si="120"/>
        <v>0</v>
      </c>
      <c r="BJ107" s="48">
        <f t="shared" si="120"/>
        <v>0</v>
      </c>
      <c r="BK107" s="48">
        <f t="shared" si="120"/>
        <v>0</v>
      </c>
      <c r="BL107" s="48">
        <f t="shared" si="120"/>
        <v>0</v>
      </c>
      <c r="BM107" s="48">
        <f t="shared" si="120"/>
        <v>20850700</v>
      </c>
      <c r="BN107" s="48">
        <f t="shared" si="120"/>
        <v>679609235</v>
      </c>
      <c r="BO107" s="48">
        <f t="shared" si="120"/>
        <v>0</v>
      </c>
      <c r="BP107" s="48">
        <f t="shared" si="120"/>
        <v>0</v>
      </c>
      <c r="BQ107" s="48">
        <f t="shared" si="120"/>
        <v>32833864</v>
      </c>
      <c r="BR107" s="28">
        <f t="shared" si="107"/>
        <v>0.65110991660047657</v>
      </c>
      <c r="BS107" s="48">
        <f>SUM(BS92:BS106)</f>
        <v>1639494770</v>
      </c>
      <c r="BT107" s="48">
        <f>SUM(BT92:BT106)</f>
        <v>0</v>
      </c>
      <c r="BU107" s="48">
        <f>SUM(BU92:BU106)</f>
        <v>182096743</v>
      </c>
      <c r="BV107" s="48">
        <f>SUM(BV92:BV106)</f>
        <v>268168096</v>
      </c>
      <c r="BW107" s="48"/>
      <c r="BX107" s="48">
        <f>SUM(BX92:BX106)</f>
        <v>701280247</v>
      </c>
      <c r="BY107" s="48">
        <f>SUM(BY92:BY106)</f>
        <v>0</v>
      </c>
      <c r="BZ107" s="48"/>
      <c r="CA107" s="48">
        <f t="shared" ref="CA107:CL107" si="121">SUM(CA92:CA106)</f>
        <v>0</v>
      </c>
      <c r="CB107" s="48">
        <f t="shared" si="121"/>
        <v>0</v>
      </c>
      <c r="CC107" s="48">
        <f t="shared" si="121"/>
        <v>0</v>
      </c>
      <c r="CD107" s="48">
        <f t="shared" si="121"/>
        <v>0</v>
      </c>
      <c r="CE107" s="48">
        <f t="shared" si="121"/>
        <v>0</v>
      </c>
      <c r="CF107" s="48">
        <f t="shared" si="121"/>
        <v>0</v>
      </c>
      <c r="CG107" s="48">
        <f t="shared" si="121"/>
        <v>0</v>
      </c>
      <c r="CH107" s="48">
        <f t="shared" si="121"/>
        <v>29149300</v>
      </c>
      <c r="CI107" s="48">
        <f t="shared" si="121"/>
        <v>456634248</v>
      </c>
      <c r="CJ107" s="48">
        <f t="shared" si="121"/>
        <v>0</v>
      </c>
      <c r="CK107" s="48">
        <f t="shared" si="121"/>
        <v>0</v>
      </c>
      <c r="CL107" s="48">
        <f t="shared" si="121"/>
        <v>2166136</v>
      </c>
      <c r="CM107" s="28">
        <f t="shared" si="109"/>
        <v>0.34889008339952343</v>
      </c>
      <c r="CN107" s="48">
        <f>SUM(CN92:CN106)</f>
        <v>878505230</v>
      </c>
      <c r="CO107" s="48">
        <f>SUM(CO92:CO106)</f>
        <v>0</v>
      </c>
      <c r="CP107" s="48">
        <f>SUM(CP92:CP106)</f>
        <v>17903257</v>
      </c>
      <c r="CQ107" s="48">
        <f t="shared" ref="CQ107:DG107" si="122">SUM(CQ92:CQ106)</f>
        <v>0</v>
      </c>
      <c r="CR107" s="48">
        <f t="shared" si="122"/>
        <v>0</v>
      </c>
      <c r="CS107" s="48">
        <f t="shared" si="122"/>
        <v>0</v>
      </c>
      <c r="CT107" s="48">
        <f t="shared" si="122"/>
        <v>0</v>
      </c>
      <c r="CU107" s="48">
        <f t="shared" si="122"/>
        <v>0</v>
      </c>
      <c r="CV107" s="48">
        <f t="shared" si="122"/>
        <v>0</v>
      </c>
      <c r="CW107" s="48">
        <f t="shared" si="122"/>
        <v>0</v>
      </c>
      <c r="CX107" s="48">
        <f t="shared" si="122"/>
        <v>0</v>
      </c>
      <c r="CY107" s="48">
        <f t="shared" si="122"/>
        <v>0</v>
      </c>
      <c r="CZ107" s="48">
        <f t="shared" si="122"/>
        <v>0</v>
      </c>
      <c r="DA107" s="48">
        <f t="shared" si="122"/>
        <v>0</v>
      </c>
      <c r="DB107" s="48">
        <f t="shared" si="122"/>
        <v>0</v>
      </c>
      <c r="DC107" s="48">
        <f t="shared" si="122"/>
        <v>20850700</v>
      </c>
      <c r="DD107" s="48">
        <f t="shared" si="122"/>
        <v>805917409</v>
      </c>
      <c r="DE107" s="48">
        <f t="shared" si="122"/>
        <v>0</v>
      </c>
      <c r="DF107" s="48">
        <f t="shared" si="122"/>
        <v>0</v>
      </c>
      <c r="DG107" s="76">
        <f t="shared" si="122"/>
        <v>33833864</v>
      </c>
      <c r="DJ107" s="225" t="s">
        <v>371</v>
      </c>
      <c r="DK107" s="230">
        <v>2518000000</v>
      </c>
      <c r="DL107" s="230">
        <v>1639494770</v>
      </c>
      <c r="DM107" s="231">
        <v>0.65110000000000001</v>
      </c>
    </row>
    <row r="108" spans="1:117" ht="54.75" hidden="1" customHeight="1" thickTop="1" x14ac:dyDescent="0.25">
      <c r="A108" s="162" t="s">
        <v>291</v>
      </c>
      <c r="B108" s="163" t="s">
        <v>292</v>
      </c>
      <c r="C108" s="55" t="s">
        <v>293</v>
      </c>
      <c r="D108" s="11" t="s">
        <v>294</v>
      </c>
      <c r="E108" s="77">
        <v>111</v>
      </c>
      <c r="F108" s="13" t="s">
        <v>295</v>
      </c>
      <c r="G108" s="14">
        <f t="shared" si="97"/>
        <v>2856721350</v>
      </c>
      <c r="H108" s="14"/>
      <c r="I108" s="14"/>
      <c r="J108" s="14">
        <f>2264025000</f>
        <v>2264025000</v>
      </c>
      <c r="K108" s="14">
        <f>72450095</f>
        <v>72450095</v>
      </c>
      <c r="L108" s="14"/>
      <c r="M108" s="14"/>
      <c r="N108" s="14">
        <f>54387</f>
        <v>54387</v>
      </c>
      <c r="O108" s="14">
        <f>30665828</f>
        <v>30665828</v>
      </c>
      <c r="P108" s="14">
        <f>1940856</f>
        <v>1940856</v>
      </c>
      <c r="Q108" s="14"/>
      <c r="R108" s="40">
        <f>60000000+100000000</f>
        <v>160000000</v>
      </c>
      <c r="S108" s="14"/>
      <c r="T108" s="14"/>
      <c r="U108" s="14"/>
      <c r="V108" s="14"/>
      <c r="W108" s="14"/>
      <c r="X108" s="14"/>
      <c r="Y108" s="14"/>
      <c r="Z108" s="45">
        <f>28000000+784585184-485000000</f>
        <v>327585184</v>
      </c>
      <c r="AA108" s="78"/>
      <c r="AB108" s="16">
        <f t="shared" si="98"/>
        <v>7.2699313147920427E-2</v>
      </c>
      <c r="AC108" s="14">
        <f t="shared" ref="AC108:AC126" si="123">SUM(AD108:AV108)</f>
        <v>207681680</v>
      </c>
      <c r="AD108" s="14"/>
      <c r="AE108" s="14"/>
      <c r="AF108" s="14">
        <f>+'[1]MARZO 2016 ULTIMO'!$M$18</f>
        <v>207681680</v>
      </c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6">
        <f t="shared" si="100"/>
        <v>0.92730068685207956</v>
      </c>
      <c r="AX108" s="14">
        <f t="shared" ref="AX108:AX126" si="124">SUM(AY108:BQ108)</f>
        <v>2649039670</v>
      </c>
      <c r="AY108" s="14">
        <f t="shared" ref="AY108:AY126" si="125">+H108</f>
        <v>0</v>
      </c>
      <c r="AZ108" s="14">
        <f t="shared" ref="AZ108:BO126" si="126">I108-AE108</f>
        <v>0</v>
      </c>
      <c r="BA108" s="14">
        <f t="shared" si="126"/>
        <v>2056343320</v>
      </c>
      <c r="BB108" s="14">
        <f t="shared" si="126"/>
        <v>72450095</v>
      </c>
      <c r="BC108" s="14">
        <f t="shared" ref="BC108:BN118" si="127">+L108-AH108</f>
        <v>0</v>
      </c>
      <c r="BD108" s="14">
        <f t="shared" si="127"/>
        <v>0</v>
      </c>
      <c r="BE108" s="14">
        <f t="shared" si="127"/>
        <v>54387</v>
      </c>
      <c r="BF108" s="14">
        <f t="shared" si="127"/>
        <v>30665828</v>
      </c>
      <c r="BG108" s="14">
        <f t="shared" si="127"/>
        <v>1940856</v>
      </c>
      <c r="BH108" s="14">
        <f t="shared" si="127"/>
        <v>0</v>
      </c>
      <c r="BI108" s="14">
        <f t="shared" si="127"/>
        <v>160000000</v>
      </c>
      <c r="BJ108" s="14">
        <f t="shared" si="127"/>
        <v>0</v>
      </c>
      <c r="BK108" s="14">
        <f t="shared" si="127"/>
        <v>0</v>
      </c>
      <c r="BL108" s="14">
        <f t="shared" si="127"/>
        <v>0</v>
      </c>
      <c r="BM108" s="14">
        <f t="shared" si="127"/>
        <v>0</v>
      </c>
      <c r="BN108" s="14">
        <f t="shared" si="127"/>
        <v>0</v>
      </c>
      <c r="BO108" s="14"/>
      <c r="BP108" s="14">
        <f t="shared" ref="BP108:BP126" si="128">Y108-AU108</f>
        <v>0</v>
      </c>
      <c r="BQ108" s="14">
        <f t="shared" ref="BQ108:BQ126" si="129">+Z108-AV108</f>
        <v>327585184</v>
      </c>
      <c r="BR108" s="16">
        <f t="shared" si="107"/>
        <v>6.6989871098208448E-2</v>
      </c>
      <c r="BS108" s="14">
        <f t="shared" si="108"/>
        <v>191371395</v>
      </c>
      <c r="BT108" s="14"/>
      <c r="BU108" s="14"/>
      <c r="BV108" s="14">
        <f>+'[1]MARZO 2016 ULTIMO'!$H$16</f>
        <v>191371395</v>
      </c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6">
        <f t="shared" si="109"/>
        <v>0.93301012890179158</v>
      </c>
      <c r="CN108" s="14">
        <f>SUM(CO108:DG108)</f>
        <v>2665349955</v>
      </c>
      <c r="CO108" s="14">
        <f t="shared" si="110"/>
        <v>0</v>
      </c>
      <c r="CP108" s="14">
        <f t="shared" si="110"/>
        <v>0</v>
      </c>
      <c r="CQ108" s="14">
        <f t="shared" si="110"/>
        <v>2072653605</v>
      </c>
      <c r="CR108" s="14">
        <f t="shared" si="110"/>
        <v>72450095</v>
      </c>
      <c r="CS108" s="14">
        <f t="shared" si="110"/>
        <v>0</v>
      </c>
      <c r="CT108" s="14">
        <f t="shared" si="110"/>
        <v>0</v>
      </c>
      <c r="CU108" s="14">
        <f t="shared" si="110"/>
        <v>54387</v>
      </c>
      <c r="CV108" s="14">
        <f t="shared" ref="CV108:CX118" si="130">+O108-CA108</f>
        <v>30665828</v>
      </c>
      <c r="CW108" s="14">
        <f t="shared" si="130"/>
        <v>1940856</v>
      </c>
      <c r="CX108" s="14">
        <f t="shared" si="130"/>
        <v>0</v>
      </c>
      <c r="CY108" s="14">
        <f t="shared" ref="CY108:DG126" si="131">R108-CD108</f>
        <v>160000000</v>
      </c>
      <c r="CZ108" s="14">
        <f t="shared" si="131"/>
        <v>0</v>
      </c>
      <c r="DA108" s="14">
        <f t="shared" si="131"/>
        <v>0</v>
      </c>
      <c r="DB108" s="14">
        <f t="shared" ref="DB108:DG118" si="132">+U108-CG108</f>
        <v>0</v>
      </c>
      <c r="DC108" s="14">
        <f t="shared" si="132"/>
        <v>0</v>
      </c>
      <c r="DD108" s="14">
        <f t="shared" si="132"/>
        <v>0</v>
      </c>
      <c r="DE108" s="14">
        <f t="shared" si="132"/>
        <v>0</v>
      </c>
      <c r="DF108" s="14">
        <f t="shared" si="132"/>
        <v>0</v>
      </c>
      <c r="DG108" s="14">
        <f t="shared" si="132"/>
        <v>327585184</v>
      </c>
      <c r="DJ108" s="226"/>
      <c r="DK108" s="232"/>
      <c r="DL108" s="230"/>
      <c r="DM108" s="234"/>
    </row>
    <row r="109" spans="1:117" s="43" customFormat="1" ht="36" hidden="1" customHeight="1" x14ac:dyDescent="0.25">
      <c r="A109" s="149"/>
      <c r="B109" s="152"/>
      <c r="C109" s="41" t="s">
        <v>296</v>
      </c>
      <c r="D109" s="11" t="s">
        <v>297</v>
      </c>
      <c r="E109" s="75">
        <v>111</v>
      </c>
      <c r="F109" s="13" t="s">
        <v>298</v>
      </c>
      <c r="G109" s="14">
        <f t="shared" si="97"/>
        <v>1087479836</v>
      </c>
      <c r="H109" s="40"/>
      <c r="I109" s="40"/>
      <c r="J109" s="40">
        <v>982978733</v>
      </c>
      <c r="K109" s="40">
        <v>39062301</v>
      </c>
      <c r="L109" s="40"/>
      <c r="M109" s="40"/>
      <c r="N109" s="40"/>
      <c r="O109" s="40"/>
      <c r="P109" s="40"/>
      <c r="Q109" s="40">
        <f>3438802</f>
        <v>3438802</v>
      </c>
      <c r="R109" s="40">
        <f>50000000</f>
        <v>50000000</v>
      </c>
      <c r="S109" s="40"/>
      <c r="T109" s="40"/>
      <c r="U109" s="40"/>
      <c r="V109" s="40"/>
      <c r="W109" s="40"/>
      <c r="X109" s="40"/>
      <c r="Y109" s="40"/>
      <c r="Z109" s="40">
        <f>12000000</f>
        <v>12000000</v>
      </c>
      <c r="AA109" s="79"/>
      <c r="AB109" s="44">
        <f t="shared" si="98"/>
        <v>0.38963267637083804</v>
      </c>
      <c r="AC109" s="14">
        <f t="shared" si="123"/>
        <v>423717679</v>
      </c>
      <c r="AD109" s="40"/>
      <c r="AE109" s="40"/>
      <c r="AF109" s="40">
        <f>+'[1]MARZO 2016 ULTIMO'!$M$30</f>
        <v>373717679</v>
      </c>
      <c r="AG109" s="40"/>
      <c r="AH109" s="40"/>
      <c r="AI109" s="40"/>
      <c r="AJ109" s="40"/>
      <c r="AK109" s="40"/>
      <c r="AL109" s="40"/>
      <c r="AM109" s="40"/>
      <c r="AN109" s="14">
        <v>50000000</v>
      </c>
      <c r="AO109" s="40"/>
      <c r="AP109" s="40"/>
      <c r="AQ109" s="40"/>
      <c r="AR109" s="40"/>
      <c r="AS109" s="40"/>
      <c r="AT109" s="40"/>
      <c r="AU109" s="40"/>
      <c r="AV109" s="40"/>
      <c r="AW109" s="44">
        <f t="shared" si="100"/>
        <v>0.61036732362916202</v>
      </c>
      <c r="AX109" s="14">
        <f t="shared" si="124"/>
        <v>663762157</v>
      </c>
      <c r="AY109" s="14">
        <f t="shared" si="125"/>
        <v>0</v>
      </c>
      <c r="AZ109" s="40">
        <f t="shared" si="126"/>
        <v>0</v>
      </c>
      <c r="BA109" s="40">
        <f t="shared" si="126"/>
        <v>609261054</v>
      </c>
      <c r="BB109" s="40">
        <f t="shared" si="126"/>
        <v>39062301</v>
      </c>
      <c r="BC109" s="40">
        <f t="shared" si="127"/>
        <v>0</v>
      </c>
      <c r="BD109" s="40">
        <f t="shared" si="127"/>
        <v>0</v>
      </c>
      <c r="BE109" s="14">
        <f t="shared" si="127"/>
        <v>0</v>
      </c>
      <c r="BF109" s="40">
        <f t="shared" si="127"/>
        <v>0</v>
      </c>
      <c r="BG109" s="40">
        <f t="shared" si="127"/>
        <v>0</v>
      </c>
      <c r="BH109" s="40">
        <f t="shared" si="127"/>
        <v>3438802</v>
      </c>
      <c r="BI109" s="40">
        <f t="shared" si="127"/>
        <v>0</v>
      </c>
      <c r="BJ109" s="40">
        <f t="shared" si="127"/>
        <v>0</v>
      </c>
      <c r="BK109" s="40">
        <f t="shared" si="127"/>
        <v>0</v>
      </c>
      <c r="BL109" s="40">
        <f t="shared" si="127"/>
        <v>0</v>
      </c>
      <c r="BM109" s="40">
        <f t="shared" si="127"/>
        <v>0</v>
      </c>
      <c r="BN109" s="40">
        <f t="shared" si="127"/>
        <v>0</v>
      </c>
      <c r="BO109" s="40"/>
      <c r="BP109" s="14">
        <f t="shared" si="128"/>
        <v>0</v>
      </c>
      <c r="BQ109" s="40">
        <f t="shared" si="129"/>
        <v>12000000</v>
      </c>
      <c r="BR109" s="44">
        <f t="shared" si="107"/>
        <v>0.15330771337630578</v>
      </c>
      <c r="BS109" s="14">
        <f t="shared" si="108"/>
        <v>166719047</v>
      </c>
      <c r="BT109" s="40"/>
      <c r="BU109" s="40"/>
      <c r="BV109" s="40">
        <f>+'[1]MARZO 2016 ULTIMO'!$H$32+'[1]MARZO 2016 ULTIMO'!$H$33+'[1]MARZO 2016 ULTIMO'!$H$35+'[1]MARZO 2016 ULTIMO'!$H$40</f>
        <v>166719047</v>
      </c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4">
        <f t="shared" si="109"/>
        <v>0.84669228662369422</v>
      </c>
      <c r="CN109" s="14">
        <f t="shared" ref="CN109:CN126" si="133">SUM(CO109:DG109)</f>
        <v>920760789</v>
      </c>
      <c r="CO109" s="14">
        <f t="shared" si="110"/>
        <v>0</v>
      </c>
      <c r="CP109" s="14">
        <f t="shared" si="110"/>
        <v>0</v>
      </c>
      <c r="CQ109" s="40">
        <f t="shared" si="110"/>
        <v>816259686</v>
      </c>
      <c r="CR109" s="40">
        <f t="shared" si="110"/>
        <v>39062301</v>
      </c>
      <c r="CS109" s="40">
        <f t="shared" si="110"/>
        <v>0</v>
      </c>
      <c r="CT109" s="40">
        <f t="shared" si="110"/>
        <v>0</v>
      </c>
      <c r="CU109" s="14">
        <f t="shared" si="110"/>
        <v>0</v>
      </c>
      <c r="CV109" s="40">
        <f t="shared" si="130"/>
        <v>0</v>
      </c>
      <c r="CW109" s="40">
        <f t="shared" si="130"/>
        <v>0</v>
      </c>
      <c r="CX109" s="14">
        <f t="shared" si="130"/>
        <v>3438802</v>
      </c>
      <c r="CY109" s="40">
        <f t="shared" si="131"/>
        <v>50000000</v>
      </c>
      <c r="CZ109" s="40">
        <f t="shared" si="131"/>
        <v>0</v>
      </c>
      <c r="DA109" s="40">
        <f t="shared" si="131"/>
        <v>0</v>
      </c>
      <c r="DB109" s="40">
        <f t="shared" si="132"/>
        <v>0</v>
      </c>
      <c r="DC109" s="40">
        <f t="shared" si="132"/>
        <v>0</v>
      </c>
      <c r="DD109" s="40">
        <f t="shared" si="132"/>
        <v>0</v>
      </c>
      <c r="DE109" s="40">
        <f t="shared" si="132"/>
        <v>0</v>
      </c>
      <c r="DF109" s="14">
        <f t="shared" si="132"/>
        <v>0</v>
      </c>
      <c r="DG109" s="40">
        <f t="shared" si="132"/>
        <v>12000000</v>
      </c>
      <c r="DJ109" s="224"/>
      <c r="DK109" s="232"/>
      <c r="DL109" s="230"/>
      <c r="DM109" s="234"/>
    </row>
    <row r="110" spans="1:117" ht="37.5" hidden="1" customHeight="1" x14ac:dyDescent="0.25">
      <c r="A110" s="149"/>
      <c r="B110" s="153"/>
      <c r="C110" s="55" t="s">
        <v>299</v>
      </c>
      <c r="D110" s="11" t="s">
        <v>300</v>
      </c>
      <c r="E110" s="77">
        <v>111</v>
      </c>
      <c r="F110" s="13" t="s">
        <v>301</v>
      </c>
      <c r="G110" s="14">
        <f t="shared" si="97"/>
        <v>100000000</v>
      </c>
      <c r="H110" s="14"/>
      <c r="I110" s="14"/>
      <c r="J110" s="14"/>
      <c r="K110" s="14">
        <v>59490931</v>
      </c>
      <c r="L110" s="14"/>
      <c r="M110" s="14"/>
      <c r="N110" s="14"/>
      <c r="O110" s="14"/>
      <c r="P110" s="14"/>
      <c r="Q110" s="14"/>
      <c r="R110" s="40">
        <f>140509069-100000000</f>
        <v>40509069</v>
      </c>
      <c r="S110" s="14"/>
      <c r="T110" s="14"/>
      <c r="U110" s="14"/>
      <c r="V110" s="14"/>
      <c r="W110" s="14"/>
      <c r="X110" s="14"/>
      <c r="Y110" s="14"/>
      <c r="Z110" s="14"/>
      <c r="AA110" s="78"/>
      <c r="AB110" s="16">
        <f t="shared" si="98"/>
        <v>0</v>
      </c>
      <c r="AC110" s="14">
        <f t="shared" si="123"/>
        <v>0</v>
      </c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6">
        <f t="shared" si="100"/>
        <v>1</v>
      </c>
      <c r="AX110" s="14">
        <f t="shared" si="124"/>
        <v>100000000</v>
      </c>
      <c r="AY110" s="14">
        <f t="shared" si="125"/>
        <v>0</v>
      </c>
      <c r="AZ110" s="14">
        <f t="shared" si="126"/>
        <v>0</v>
      </c>
      <c r="BA110" s="14">
        <f t="shared" si="126"/>
        <v>0</v>
      </c>
      <c r="BB110" s="14">
        <f t="shared" si="126"/>
        <v>59490931</v>
      </c>
      <c r="BC110" s="14">
        <f t="shared" si="127"/>
        <v>0</v>
      </c>
      <c r="BD110" s="14">
        <f t="shared" si="127"/>
        <v>0</v>
      </c>
      <c r="BE110" s="14">
        <f t="shared" si="127"/>
        <v>0</v>
      </c>
      <c r="BF110" s="14">
        <f t="shared" si="127"/>
        <v>0</v>
      </c>
      <c r="BG110" s="14">
        <f t="shared" si="127"/>
        <v>0</v>
      </c>
      <c r="BH110" s="14">
        <f t="shared" si="127"/>
        <v>0</v>
      </c>
      <c r="BI110" s="14">
        <f t="shared" si="127"/>
        <v>40509069</v>
      </c>
      <c r="BJ110" s="14">
        <f t="shared" si="127"/>
        <v>0</v>
      </c>
      <c r="BK110" s="14">
        <f t="shared" si="127"/>
        <v>0</v>
      </c>
      <c r="BL110" s="14">
        <f t="shared" si="127"/>
        <v>0</v>
      </c>
      <c r="BM110" s="14">
        <f t="shared" si="127"/>
        <v>0</v>
      </c>
      <c r="BN110" s="14">
        <f t="shared" si="127"/>
        <v>0</v>
      </c>
      <c r="BO110" s="14"/>
      <c r="BP110" s="14">
        <f t="shared" si="128"/>
        <v>0</v>
      </c>
      <c r="BQ110" s="14">
        <f t="shared" si="129"/>
        <v>0</v>
      </c>
      <c r="BR110" s="16">
        <f t="shared" si="107"/>
        <v>0</v>
      </c>
      <c r="BS110" s="14">
        <f t="shared" si="108"/>
        <v>0</v>
      </c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6">
        <f t="shared" si="109"/>
        <v>1</v>
      </c>
      <c r="CN110" s="14">
        <f t="shared" si="133"/>
        <v>100000000</v>
      </c>
      <c r="CO110" s="14">
        <f t="shared" si="110"/>
        <v>0</v>
      </c>
      <c r="CP110" s="14">
        <f t="shared" si="110"/>
        <v>0</v>
      </c>
      <c r="CQ110" s="14">
        <f t="shared" si="110"/>
        <v>0</v>
      </c>
      <c r="CR110" s="14">
        <f t="shared" si="110"/>
        <v>59490931</v>
      </c>
      <c r="CS110" s="14">
        <f t="shared" si="110"/>
        <v>0</v>
      </c>
      <c r="CT110" s="14">
        <f t="shared" si="110"/>
        <v>0</v>
      </c>
      <c r="CU110" s="14">
        <f t="shared" si="110"/>
        <v>0</v>
      </c>
      <c r="CV110" s="14">
        <f t="shared" si="130"/>
        <v>0</v>
      </c>
      <c r="CW110" s="14">
        <f t="shared" si="130"/>
        <v>0</v>
      </c>
      <c r="CX110" s="14">
        <f t="shared" si="130"/>
        <v>0</v>
      </c>
      <c r="CY110" s="14">
        <f t="shared" si="131"/>
        <v>40509069</v>
      </c>
      <c r="CZ110" s="14">
        <f t="shared" si="131"/>
        <v>0</v>
      </c>
      <c r="DA110" s="14">
        <f t="shared" si="131"/>
        <v>0</v>
      </c>
      <c r="DB110" s="14">
        <f t="shared" si="132"/>
        <v>0</v>
      </c>
      <c r="DC110" s="14">
        <f t="shared" si="132"/>
        <v>0</v>
      </c>
      <c r="DD110" s="14">
        <f t="shared" si="132"/>
        <v>0</v>
      </c>
      <c r="DE110" s="14">
        <f t="shared" si="132"/>
        <v>0</v>
      </c>
      <c r="DF110" s="14">
        <f t="shared" si="132"/>
        <v>0</v>
      </c>
      <c r="DG110" s="14">
        <f t="shared" si="132"/>
        <v>0</v>
      </c>
      <c r="DH110" s="32"/>
      <c r="DJ110" s="224"/>
      <c r="DK110" s="232"/>
      <c r="DL110" s="230"/>
      <c r="DM110" s="234"/>
    </row>
    <row r="111" spans="1:117" ht="48.75" hidden="1" customHeight="1" x14ac:dyDescent="0.25">
      <c r="A111" s="149"/>
      <c r="B111" s="151" t="s">
        <v>302</v>
      </c>
      <c r="C111" s="55" t="s">
        <v>303</v>
      </c>
      <c r="D111" s="11" t="s">
        <v>304</v>
      </c>
      <c r="E111" s="77">
        <v>211</v>
      </c>
      <c r="F111" s="13" t="s">
        <v>298</v>
      </c>
      <c r="G111" s="14">
        <f t="shared" si="97"/>
        <v>2379879497</v>
      </c>
      <c r="H111" s="14"/>
      <c r="I111" s="14"/>
      <c r="J111" s="14">
        <v>2300000000</v>
      </c>
      <c r="K111" s="14"/>
      <c r="L111" s="14"/>
      <c r="M111" s="14"/>
      <c r="N111" s="14"/>
      <c r="O111" s="14"/>
      <c r="P111" s="14"/>
      <c r="Q111" s="14"/>
      <c r="R111" s="14">
        <f>70000000</f>
        <v>70000000</v>
      </c>
      <c r="S111" s="14"/>
      <c r="T111" s="14"/>
      <c r="U111" s="14"/>
      <c r="V111" s="14"/>
      <c r="W111" s="14"/>
      <c r="X111" s="14"/>
      <c r="Y111" s="14"/>
      <c r="Z111" s="14">
        <f>9879497</f>
        <v>9879497</v>
      </c>
      <c r="AB111" s="16">
        <f t="shared" si="98"/>
        <v>0.24610161091698332</v>
      </c>
      <c r="AC111" s="14">
        <f t="shared" si="123"/>
        <v>585692178</v>
      </c>
      <c r="AD111" s="14"/>
      <c r="AE111" s="14"/>
      <c r="AF111" s="14">
        <f>+'[1]MARZO 2016 ULTIMO'!$M$61</f>
        <v>538672938</v>
      </c>
      <c r="AG111" s="14"/>
      <c r="AH111" s="14"/>
      <c r="AI111" s="14"/>
      <c r="AJ111" s="14"/>
      <c r="AK111" s="14"/>
      <c r="AL111" s="14"/>
      <c r="AM111" s="14"/>
      <c r="AN111" s="14">
        <f>+'[1]MARZO 2016 ULTIMO'!$U$61</f>
        <v>47019240</v>
      </c>
      <c r="AO111" s="14"/>
      <c r="AP111" s="14"/>
      <c r="AQ111" s="14"/>
      <c r="AR111" s="14"/>
      <c r="AS111" s="14"/>
      <c r="AT111" s="14"/>
      <c r="AU111" s="14"/>
      <c r="AV111" s="14"/>
      <c r="AW111" s="16">
        <f t="shared" si="100"/>
        <v>0.75389838908301665</v>
      </c>
      <c r="AX111" s="14">
        <f t="shared" si="124"/>
        <v>1794187319</v>
      </c>
      <c r="AY111" s="14">
        <f t="shared" si="125"/>
        <v>0</v>
      </c>
      <c r="AZ111" s="14">
        <f t="shared" si="126"/>
        <v>0</v>
      </c>
      <c r="BA111" s="14">
        <f t="shared" si="126"/>
        <v>1761327062</v>
      </c>
      <c r="BB111" s="14">
        <f t="shared" si="126"/>
        <v>0</v>
      </c>
      <c r="BC111" s="14">
        <f t="shared" si="127"/>
        <v>0</v>
      </c>
      <c r="BD111" s="14">
        <f t="shared" si="127"/>
        <v>0</v>
      </c>
      <c r="BE111" s="14">
        <f t="shared" si="127"/>
        <v>0</v>
      </c>
      <c r="BF111" s="14">
        <f t="shared" si="127"/>
        <v>0</v>
      </c>
      <c r="BG111" s="14">
        <f t="shared" si="127"/>
        <v>0</v>
      </c>
      <c r="BH111" s="14">
        <f t="shared" si="127"/>
        <v>0</v>
      </c>
      <c r="BI111" s="14">
        <f t="shared" si="127"/>
        <v>22980760</v>
      </c>
      <c r="BJ111" s="14">
        <f t="shared" si="127"/>
        <v>0</v>
      </c>
      <c r="BK111" s="14">
        <f t="shared" si="127"/>
        <v>0</v>
      </c>
      <c r="BL111" s="14">
        <f t="shared" si="127"/>
        <v>0</v>
      </c>
      <c r="BM111" s="14">
        <f t="shared" si="127"/>
        <v>0</v>
      </c>
      <c r="BN111" s="14">
        <f t="shared" si="127"/>
        <v>0</v>
      </c>
      <c r="BO111" s="14"/>
      <c r="BP111" s="14">
        <f t="shared" si="128"/>
        <v>0</v>
      </c>
      <c r="BQ111" s="14">
        <f t="shared" si="129"/>
        <v>9879497</v>
      </c>
      <c r="BR111" s="16">
        <f t="shared" si="107"/>
        <v>0.1256558075217537</v>
      </c>
      <c r="BS111" s="14">
        <f t="shared" si="108"/>
        <v>299045680</v>
      </c>
      <c r="BT111" s="14"/>
      <c r="BU111" s="14"/>
      <c r="BV111" s="14">
        <f>+'[1]MARZO 2016 ULTIMO'!$H$63</f>
        <v>299045680</v>
      </c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6">
        <f t="shared" si="109"/>
        <v>0.87434419247824624</v>
      </c>
      <c r="CN111" s="14">
        <f t="shared" si="133"/>
        <v>2080833817</v>
      </c>
      <c r="CO111" s="14">
        <f t="shared" si="110"/>
        <v>0</v>
      </c>
      <c r="CP111" s="14">
        <f t="shared" si="110"/>
        <v>0</v>
      </c>
      <c r="CQ111" s="14">
        <f t="shared" si="110"/>
        <v>2000954320</v>
      </c>
      <c r="CR111" s="14">
        <f t="shared" si="110"/>
        <v>0</v>
      </c>
      <c r="CS111" s="14">
        <f t="shared" si="110"/>
        <v>0</v>
      </c>
      <c r="CT111" s="14">
        <f t="shared" si="110"/>
        <v>0</v>
      </c>
      <c r="CU111" s="14">
        <f t="shared" si="110"/>
        <v>0</v>
      </c>
      <c r="CV111" s="14">
        <f t="shared" si="130"/>
        <v>0</v>
      </c>
      <c r="CW111" s="14">
        <f t="shared" si="130"/>
        <v>0</v>
      </c>
      <c r="CX111" s="14">
        <f t="shared" si="130"/>
        <v>0</v>
      </c>
      <c r="CY111" s="14">
        <f t="shared" si="131"/>
        <v>70000000</v>
      </c>
      <c r="CZ111" s="14">
        <f t="shared" si="131"/>
        <v>0</v>
      </c>
      <c r="DA111" s="14">
        <f t="shared" si="131"/>
        <v>0</v>
      </c>
      <c r="DB111" s="14">
        <f t="shared" si="132"/>
        <v>0</v>
      </c>
      <c r="DC111" s="14">
        <f t="shared" si="132"/>
        <v>0</v>
      </c>
      <c r="DD111" s="14">
        <f t="shared" si="132"/>
        <v>0</v>
      </c>
      <c r="DE111" s="14">
        <f t="shared" si="132"/>
        <v>0</v>
      </c>
      <c r="DF111" s="14">
        <f t="shared" si="132"/>
        <v>0</v>
      </c>
      <c r="DG111" s="14">
        <f t="shared" si="132"/>
        <v>9879497</v>
      </c>
      <c r="DJ111" s="224"/>
      <c r="DK111" s="232"/>
      <c r="DL111" s="230"/>
      <c r="DM111" s="234"/>
    </row>
    <row r="112" spans="1:117" ht="39.75" hidden="1" customHeight="1" x14ac:dyDescent="0.25">
      <c r="A112" s="149"/>
      <c r="B112" s="152"/>
      <c r="C112" s="55" t="s">
        <v>305</v>
      </c>
      <c r="D112" s="11" t="s">
        <v>306</v>
      </c>
      <c r="E112" s="77">
        <v>211</v>
      </c>
      <c r="F112" s="13" t="s">
        <v>301</v>
      </c>
      <c r="G112" s="14">
        <f t="shared" si="97"/>
        <v>310432388</v>
      </c>
      <c r="H112" s="14"/>
      <c r="I112" s="14"/>
      <c r="J112" s="14">
        <v>170000000</v>
      </c>
      <c r="K112" s="14"/>
      <c r="L112" s="14"/>
      <c r="M112" s="14"/>
      <c r="N112" s="14"/>
      <c r="O112" s="14"/>
      <c r="P112" s="14"/>
      <c r="Q112" s="14"/>
      <c r="R112" s="14">
        <v>10432388</v>
      </c>
      <c r="S112" s="14"/>
      <c r="T112" s="14">
        <v>130000000</v>
      </c>
      <c r="U112" s="14"/>
      <c r="V112" s="14"/>
      <c r="W112" s="14"/>
      <c r="X112" s="14"/>
      <c r="Y112" s="14"/>
      <c r="Z112" s="14"/>
      <c r="AB112" s="16">
        <f t="shared" si="98"/>
        <v>0.18185123132190703</v>
      </c>
      <c r="AC112" s="14">
        <f t="shared" si="123"/>
        <v>56452512</v>
      </c>
      <c r="AD112" s="14"/>
      <c r="AE112" s="14"/>
      <c r="AF112" s="14">
        <f>+'[1]MARZO 2016 ULTIMO'!$M$73</f>
        <v>56452512</v>
      </c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6">
        <f t="shared" si="100"/>
        <v>0.81814876867809294</v>
      </c>
      <c r="AX112" s="14">
        <f t="shared" si="124"/>
        <v>253979876</v>
      </c>
      <c r="AY112" s="14">
        <f t="shared" si="125"/>
        <v>0</v>
      </c>
      <c r="AZ112" s="14">
        <f t="shared" si="126"/>
        <v>0</v>
      </c>
      <c r="BA112" s="14">
        <f t="shared" si="126"/>
        <v>113547488</v>
      </c>
      <c r="BB112" s="14">
        <f t="shared" si="126"/>
        <v>0</v>
      </c>
      <c r="BC112" s="14">
        <f t="shared" si="127"/>
        <v>0</v>
      </c>
      <c r="BD112" s="14">
        <f t="shared" si="127"/>
        <v>0</v>
      </c>
      <c r="BE112" s="14">
        <f t="shared" si="127"/>
        <v>0</v>
      </c>
      <c r="BF112" s="14">
        <f t="shared" si="127"/>
        <v>0</v>
      </c>
      <c r="BG112" s="14">
        <f t="shared" si="127"/>
        <v>0</v>
      </c>
      <c r="BH112" s="14">
        <f t="shared" si="127"/>
        <v>0</v>
      </c>
      <c r="BI112" s="14">
        <f t="shared" si="127"/>
        <v>10432388</v>
      </c>
      <c r="BJ112" s="14">
        <f t="shared" si="127"/>
        <v>0</v>
      </c>
      <c r="BK112" s="14">
        <f t="shared" si="127"/>
        <v>130000000</v>
      </c>
      <c r="BL112" s="14">
        <f t="shared" si="127"/>
        <v>0</v>
      </c>
      <c r="BM112" s="14">
        <f t="shared" si="127"/>
        <v>0</v>
      </c>
      <c r="BN112" s="14">
        <f t="shared" si="127"/>
        <v>0</v>
      </c>
      <c r="BO112" s="14"/>
      <c r="BP112" s="14">
        <f t="shared" si="128"/>
        <v>0</v>
      </c>
      <c r="BQ112" s="14">
        <f t="shared" si="129"/>
        <v>0</v>
      </c>
      <c r="BR112" s="16">
        <f t="shared" si="107"/>
        <v>1.4032814127628976E-2</v>
      </c>
      <c r="BS112" s="14">
        <f t="shared" si="108"/>
        <v>4356240</v>
      </c>
      <c r="BT112" s="14"/>
      <c r="BU112" s="14"/>
      <c r="BV112" s="14">
        <f>+'[1]MARZO 2016 ULTIMO'!$H$71</f>
        <v>4356240</v>
      </c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6">
        <f t="shared" si="109"/>
        <v>0.98596718587237098</v>
      </c>
      <c r="CN112" s="14">
        <f t="shared" si="133"/>
        <v>306076148</v>
      </c>
      <c r="CO112" s="14">
        <f t="shared" si="110"/>
        <v>0</v>
      </c>
      <c r="CP112" s="14">
        <f t="shared" si="110"/>
        <v>0</v>
      </c>
      <c r="CQ112" s="14">
        <f t="shared" si="110"/>
        <v>165643760</v>
      </c>
      <c r="CR112" s="14">
        <f t="shared" si="110"/>
        <v>0</v>
      </c>
      <c r="CS112" s="14">
        <f t="shared" si="110"/>
        <v>0</v>
      </c>
      <c r="CT112" s="14">
        <f t="shared" si="110"/>
        <v>0</v>
      </c>
      <c r="CU112" s="14">
        <f t="shared" si="110"/>
        <v>0</v>
      </c>
      <c r="CV112" s="14">
        <f t="shared" si="130"/>
        <v>0</v>
      </c>
      <c r="CW112" s="14">
        <f t="shared" si="130"/>
        <v>0</v>
      </c>
      <c r="CX112" s="14">
        <f t="shared" si="130"/>
        <v>0</v>
      </c>
      <c r="CY112" s="14">
        <f t="shared" si="131"/>
        <v>10432388</v>
      </c>
      <c r="CZ112" s="14">
        <f t="shared" si="131"/>
        <v>0</v>
      </c>
      <c r="DA112" s="14">
        <f t="shared" si="131"/>
        <v>130000000</v>
      </c>
      <c r="DB112" s="14">
        <f t="shared" si="132"/>
        <v>0</v>
      </c>
      <c r="DC112" s="14">
        <f t="shared" si="132"/>
        <v>0</v>
      </c>
      <c r="DD112" s="14">
        <f t="shared" si="132"/>
        <v>0</v>
      </c>
      <c r="DE112" s="14">
        <f t="shared" si="132"/>
        <v>0</v>
      </c>
      <c r="DF112" s="14">
        <f t="shared" si="132"/>
        <v>0</v>
      </c>
      <c r="DG112" s="14">
        <f t="shared" si="132"/>
        <v>0</v>
      </c>
      <c r="DJ112" s="226"/>
      <c r="DK112" s="232"/>
      <c r="DL112" s="230"/>
      <c r="DM112" s="234"/>
    </row>
    <row r="113" spans="1:117" s="43" customFormat="1" ht="36" hidden="1" customHeight="1" x14ac:dyDescent="0.25">
      <c r="A113" s="149"/>
      <c r="B113" s="152"/>
      <c r="C113" s="41" t="s">
        <v>307</v>
      </c>
      <c r="D113" s="11" t="s">
        <v>308</v>
      </c>
      <c r="E113" s="75">
        <v>211</v>
      </c>
      <c r="F113" s="13" t="s">
        <v>309</v>
      </c>
      <c r="G113" s="14">
        <f t="shared" si="97"/>
        <v>459535209</v>
      </c>
      <c r="H113" s="40"/>
      <c r="I113" s="19"/>
      <c r="J113" s="40">
        <v>453535209</v>
      </c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>
        <v>6000000</v>
      </c>
      <c r="AB113" s="44">
        <f t="shared" si="98"/>
        <v>0.21797241655970695</v>
      </c>
      <c r="AC113" s="14">
        <f t="shared" si="123"/>
        <v>100166000</v>
      </c>
      <c r="AD113" s="40"/>
      <c r="AE113" s="40"/>
      <c r="AF113" s="40">
        <f>+'[1]MARZO 2016 ULTIMO'!$M$82</f>
        <v>100166000</v>
      </c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4">
        <f t="shared" si="100"/>
        <v>0.78202758344029299</v>
      </c>
      <c r="AX113" s="14">
        <f t="shared" si="124"/>
        <v>359369209</v>
      </c>
      <c r="AY113" s="14">
        <f t="shared" si="125"/>
        <v>0</v>
      </c>
      <c r="AZ113" s="40">
        <f t="shared" si="126"/>
        <v>0</v>
      </c>
      <c r="BA113" s="40">
        <f t="shared" si="126"/>
        <v>353369209</v>
      </c>
      <c r="BB113" s="40">
        <f t="shared" si="126"/>
        <v>0</v>
      </c>
      <c r="BC113" s="40">
        <f t="shared" si="127"/>
        <v>0</v>
      </c>
      <c r="BD113" s="40">
        <f t="shared" si="127"/>
        <v>0</v>
      </c>
      <c r="BE113" s="14">
        <f t="shared" si="127"/>
        <v>0</v>
      </c>
      <c r="BF113" s="40">
        <f t="shared" si="127"/>
        <v>0</v>
      </c>
      <c r="BG113" s="40">
        <f t="shared" si="127"/>
        <v>0</v>
      </c>
      <c r="BH113" s="40">
        <f t="shared" si="127"/>
        <v>0</v>
      </c>
      <c r="BI113" s="40">
        <f t="shared" si="127"/>
        <v>0</v>
      </c>
      <c r="BJ113" s="40">
        <f t="shared" si="127"/>
        <v>0</v>
      </c>
      <c r="BK113" s="40">
        <f t="shared" si="127"/>
        <v>0</v>
      </c>
      <c r="BL113" s="40">
        <f t="shared" si="127"/>
        <v>0</v>
      </c>
      <c r="BM113" s="40">
        <f t="shared" si="127"/>
        <v>0</v>
      </c>
      <c r="BN113" s="40">
        <f t="shared" si="127"/>
        <v>0</v>
      </c>
      <c r="BO113" s="40"/>
      <c r="BP113" s="14">
        <f t="shared" si="128"/>
        <v>0</v>
      </c>
      <c r="BQ113" s="40">
        <f t="shared" si="129"/>
        <v>6000000</v>
      </c>
      <c r="BR113" s="44">
        <f t="shared" si="107"/>
        <v>0</v>
      </c>
      <c r="BS113" s="14">
        <f t="shared" si="108"/>
        <v>0</v>
      </c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4">
        <f t="shared" si="109"/>
        <v>1</v>
      </c>
      <c r="CN113" s="14">
        <f t="shared" si="133"/>
        <v>459535209</v>
      </c>
      <c r="CO113" s="14">
        <f t="shared" si="110"/>
        <v>0</v>
      </c>
      <c r="CP113" s="14">
        <f t="shared" si="110"/>
        <v>0</v>
      </c>
      <c r="CQ113" s="40">
        <f t="shared" si="110"/>
        <v>453535209</v>
      </c>
      <c r="CR113" s="40">
        <f t="shared" si="110"/>
        <v>0</v>
      </c>
      <c r="CS113" s="40">
        <f t="shared" si="110"/>
        <v>0</v>
      </c>
      <c r="CT113" s="40">
        <f t="shared" si="110"/>
        <v>0</v>
      </c>
      <c r="CU113" s="14">
        <f t="shared" si="110"/>
        <v>0</v>
      </c>
      <c r="CV113" s="40">
        <f t="shared" si="130"/>
        <v>0</v>
      </c>
      <c r="CW113" s="40">
        <f t="shared" si="130"/>
        <v>0</v>
      </c>
      <c r="CX113" s="14">
        <f t="shared" si="130"/>
        <v>0</v>
      </c>
      <c r="CY113" s="40">
        <f t="shared" si="131"/>
        <v>0</v>
      </c>
      <c r="CZ113" s="40">
        <f t="shared" si="131"/>
        <v>0</v>
      </c>
      <c r="DA113" s="40">
        <f t="shared" si="131"/>
        <v>0</v>
      </c>
      <c r="DB113" s="40">
        <f t="shared" si="132"/>
        <v>0</v>
      </c>
      <c r="DC113" s="40">
        <f t="shared" si="132"/>
        <v>0</v>
      </c>
      <c r="DD113" s="40">
        <f t="shared" si="132"/>
        <v>0</v>
      </c>
      <c r="DE113" s="40">
        <f t="shared" si="132"/>
        <v>0</v>
      </c>
      <c r="DF113" s="40">
        <f t="shared" si="132"/>
        <v>0</v>
      </c>
      <c r="DG113" s="40">
        <f t="shared" si="132"/>
        <v>6000000</v>
      </c>
      <c r="DJ113" s="224"/>
      <c r="DK113" s="232"/>
      <c r="DL113" s="230"/>
      <c r="DM113" s="234"/>
    </row>
    <row r="114" spans="1:117" ht="83.25" hidden="1" customHeight="1" x14ac:dyDescent="0.25">
      <c r="A114" s="149"/>
      <c r="B114" s="152"/>
      <c r="C114" s="55" t="s">
        <v>310</v>
      </c>
      <c r="D114" s="11" t="s">
        <v>311</v>
      </c>
      <c r="E114" s="77">
        <v>211</v>
      </c>
      <c r="F114" s="13" t="s">
        <v>312</v>
      </c>
      <c r="G114" s="14">
        <f t="shared" si="97"/>
        <v>428607498</v>
      </c>
      <c r="H114" s="14"/>
      <c r="I114" s="23"/>
      <c r="J114" s="14">
        <v>300000000</v>
      </c>
      <c r="K114" s="14"/>
      <c r="L114" s="14"/>
      <c r="M114" s="14"/>
      <c r="N114" s="14"/>
      <c r="O114" s="14"/>
      <c r="P114" s="14"/>
      <c r="Q114" s="14"/>
      <c r="R114" s="14">
        <v>15000000</v>
      </c>
      <c r="S114" s="14"/>
      <c r="T114" s="14"/>
      <c r="U114" s="14"/>
      <c r="V114" s="14"/>
      <c r="W114" s="14"/>
      <c r="X114" s="14"/>
      <c r="Y114" s="14"/>
      <c r="Z114" s="14">
        <f>105607498+8000000</f>
        <v>113607498</v>
      </c>
      <c r="AB114" s="16">
        <f t="shared" si="98"/>
        <v>0.11974592194371737</v>
      </c>
      <c r="AC114" s="14">
        <f t="shared" si="123"/>
        <v>51324000</v>
      </c>
      <c r="AD114" s="14"/>
      <c r="AE114" s="14"/>
      <c r="AF114" s="14">
        <f>+'[3]FEBRERO 2016'!$M$69</f>
        <v>24324000</v>
      </c>
      <c r="AG114" s="14"/>
      <c r="AH114" s="14"/>
      <c r="AI114" s="14"/>
      <c r="AJ114" s="14"/>
      <c r="AK114" s="14"/>
      <c r="AL114" s="14"/>
      <c r="AM114" s="14"/>
      <c r="AN114" s="14">
        <v>15000000</v>
      </c>
      <c r="AO114" s="14"/>
      <c r="AP114" s="14"/>
      <c r="AQ114" s="14"/>
      <c r="AR114" s="14"/>
      <c r="AS114" s="14"/>
      <c r="AT114" s="14"/>
      <c r="AU114" s="14"/>
      <c r="AV114" s="14">
        <f>+'[1]MARZO 2016 ULTIMO'!$AF$87</f>
        <v>12000000</v>
      </c>
      <c r="AW114" s="16">
        <f t="shared" si="100"/>
        <v>0.88025407805628264</v>
      </c>
      <c r="AX114" s="14">
        <f t="shared" si="124"/>
        <v>377283498</v>
      </c>
      <c r="AY114" s="14">
        <f t="shared" si="125"/>
        <v>0</v>
      </c>
      <c r="AZ114" s="14">
        <f t="shared" si="126"/>
        <v>0</v>
      </c>
      <c r="BA114" s="14">
        <f t="shared" si="126"/>
        <v>275676000</v>
      </c>
      <c r="BB114" s="14">
        <f t="shared" si="126"/>
        <v>0</v>
      </c>
      <c r="BC114" s="14">
        <f t="shared" si="127"/>
        <v>0</v>
      </c>
      <c r="BD114" s="14">
        <f t="shared" si="127"/>
        <v>0</v>
      </c>
      <c r="BE114" s="14">
        <f t="shared" si="127"/>
        <v>0</v>
      </c>
      <c r="BF114" s="14">
        <f t="shared" si="127"/>
        <v>0</v>
      </c>
      <c r="BG114" s="14">
        <f t="shared" si="127"/>
        <v>0</v>
      </c>
      <c r="BH114" s="14">
        <f t="shared" si="127"/>
        <v>0</v>
      </c>
      <c r="BI114" s="14">
        <f t="shared" si="127"/>
        <v>0</v>
      </c>
      <c r="BJ114" s="14">
        <f t="shared" si="127"/>
        <v>0</v>
      </c>
      <c r="BK114" s="14">
        <f t="shared" si="127"/>
        <v>0</v>
      </c>
      <c r="BL114" s="14">
        <f t="shared" si="127"/>
        <v>0</v>
      </c>
      <c r="BM114" s="14">
        <f t="shared" si="127"/>
        <v>0</v>
      </c>
      <c r="BN114" s="14">
        <f t="shared" si="127"/>
        <v>0</v>
      </c>
      <c r="BO114" s="14"/>
      <c r="BP114" s="14">
        <f t="shared" si="128"/>
        <v>0</v>
      </c>
      <c r="BQ114" s="14">
        <f t="shared" si="129"/>
        <v>101607498</v>
      </c>
      <c r="BR114" s="16">
        <f t="shared" si="107"/>
        <v>9.1748278281403278E-2</v>
      </c>
      <c r="BS114" s="14">
        <f t="shared" si="108"/>
        <v>39324000</v>
      </c>
      <c r="BT114" s="14"/>
      <c r="BU114" s="14"/>
      <c r="BV114" s="14">
        <f>+'[1]MARZO 2016 ULTIMO'!$H$90+'[1]MARZO 2016 ULTIMO'!$H$92</f>
        <v>24324000</v>
      </c>
      <c r="BW114" s="14"/>
      <c r="BX114" s="14"/>
      <c r="BY114" s="14"/>
      <c r="BZ114" s="14"/>
      <c r="CA114" s="14"/>
      <c r="CB114" s="14"/>
      <c r="CC114" s="14"/>
      <c r="CD114" s="14">
        <f>+'[1]MARZO 2016 ULTIMO'!$H$88</f>
        <v>15000000</v>
      </c>
      <c r="CE114" s="14"/>
      <c r="CF114" s="14"/>
      <c r="CG114" s="14"/>
      <c r="CH114" s="14"/>
      <c r="CI114" s="14"/>
      <c r="CJ114" s="14"/>
      <c r="CK114" s="14"/>
      <c r="CL114" s="14"/>
      <c r="CM114" s="16">
        <f t="shared" si="109"/>
        <v>0.90825172171859669</v>
      </c>
      <c r="CN114" s="14">
        <f t="shared" si="133"/>
        <v>389283498</v>
      </c>
      <c r="CO114" s="14">
        <f t="shared" si="110"/>
        <v>0</v>
      </c>
      <c r="CP114" s="14">
        <f t="shared" si="110"/>
        <v>0</v>
      </c>
      <c r="CQ114" s="14">
        <f t="shared" si="110"/>
        <v>275676000</v>
      </c>
      <c r="CR114" s="14">
        <f t="shared" si="110"/>
        <v>0</v>
      </c>
      <c r="CS114" s="14">
        <f t="shared" si="110"/>
        <v>0</v>
      </c>
      <c r="CT114" s="14">
        <f t="shared" si="110"/>
        <v>0</v>
      </c>
      <c r="CU114" s="14">
        <f t="shared" si="110"/>
        <v>0</v>
      </c>
      <c r="CV114" s="14">
        <f t="shared" si="130"/>
        <v>0</v>
      </c>
      <c r="CW114" s="14">
        <f t="shared" si="130"/>
        <v>0</v>
      </c>
      <c r="CX114" s="14">
        <f t="shared" si="130"/>
        <v>0</v>
      </c>
      <c r="CY114" s="14">
        <f t="shared" si="131"/>
        <v>0</v>
      </c>
      <c r="CZ114" s="14">
        <f t="shared" si="131"/>
        <v>0</v>
      </c>
      <c r="DA114" s="14">
        <f t="shared" si="131"/>
        <v>0</v>
      </c>
      <c r="DB114" s="14">
        <f t="shared" si="132"/>
        <v>0</v>
      </c>
      <c r="DC114" s="14">
        <f t="shared" si="132"/>
        <v>0</v>
      </c>
      <c r="DD114" s="14">
        <f t="shared" si="132"/>
        <v>0</v>
      </c>
      <c r="DE114" s="14">
        <f t="shared" si="132"/>
        <v>0</v>
      </c>
      <c r="DF114" s="14">
        <f t="shared" si="132"/>
        <v>0</v>
      </c>
      <c r="DG114" s="14">
        <f t="shared" si="132"/>
        <v>113607498</v>
      </c>
      <c r="DJ114" s="224"/>
      <c r="DK114" s="232"/>
      <c r="DL114" s="230"/>
      <c r="DM114" s="234"/>
    </row>
    <row r="115" spans="1:117" ht="81" hidden="1" customHeight="1" x14ac:dyDescent="0.25">
      <c r="A115" s="149"/>
      <c r="B115" s="152"/>
      <c r="C115" s="55" t="s">
        <v>313</v>
      </c>
      <c r="D115" s="11" t="s">
        <v>314</v>
      </c>
      <c r="E115" s="77">
        <v>211</v>
      </c>
      <c r="F115" s="13" t="s">
        <v>312</v>
      </c>
      <c r="G115" s="14">
        <f t="shared" si="97"/>
        <v>102590064</v>
      </c>
      <c r="H115" s="14"/>
      <c r="I115" s="23"/>
      <c r="J115" s="14">
        <v>50000000</v>
      </c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>
        <f>47318981+5271083</f>
        <v>52590064</v>
      </c>
      <c r="AB115" s="16">
        <f t="shared" si="98"/>
        <v>0</v>
      </c>
      <c r="AC115" s="14">
        <f t="shared" si="123"/>
        <v>0</v>
      </c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6">
        <f t="shared" si="100"/>
        <v>1</v>
      </c>
      <c r="AX115" s="14">
        <f t="shared" si="124"/>
        <v>102590064</v>
      </c>
      <c r="AY115" s="14">
        <f t="shared" si="125"/>
        <v>0</v>
      </c>
      <c r="AZ115" s="14">
        <f t="shared" si="126"/>
        <v>0</v>
      </c>
      <c r="BA115" s="14">
        <f t="shared" si="126"/>
        <v>50000000</v>
      </c>
      <c r="BB115" s="14">
        <f t="shared" si="126"/>
        <v>0</v>
      </c>
      <c r="BC115" s="14">
        <f t="shared" si="127"/>
        <v>0</v>
      </c>
      <c r="BD115" s="14">
        <f t="shared" si="127"/>
        <v>0</v>
      </c>
      <c r="BE115" s="14">
        <f t="shared" si="127"/>
        <v>0</v>
      </c>
      <c r="BF115" s="14">
        <f t="shared" si="127"/>
        <v>0</v>
      </c>
      <c r="BG115" s="14">
        <f t="shared" si="127"/>
        <v>0</v>
      </c>
      <c r="BH115" s="14">
        <f t="shared" si="127"/>
        <v>0</v>
      </c>
      <c r="BI115" s="14">
        <f t="shared" si="127"/>
        <v>0</v>
      </c>
      <c r="BJ115" s="14">
        <f t="shared" si="127"/>
        <v>0</v>
      </c>
      <c r="BK115" s="14">
        <f t="shared" si="127"/>
        <v>0</v>
      </c>
      <c r="BL115" s="14">
        <f t="shared" si="127"/>
        <v>0</v>
      </c>
      <c r="BM115" s="14">
        <f t="shared" si="127"/>
        <v>0</v>
      </c>
      <c r="BN115" s="14">
        <f t="shared" si="127"/>
        <v>0</v>
      </c>
      <c r="BO115" s="14"/>
      <c r="BP115" s="14">
        <f t="shared" si="128"/>
        <v>0</v>
      </c>
      <c r="BQ115" s="14">
        <f t="shared" si="129"/>
        <v>52590064</v>
      </c>
      <c r="BR115" s="16">
        <f t="shared" si="107"/>
        <v>0</v>
      </c>
      <c r="BS115" s="14">
        <f t="shared" si="108"/>
        <v>0</v>
      </c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6">
        <f t="shared" si="109"/>
        <v>1</v>
      </c>
      <c r="CN115" s="14">
        <f t="shared" si="133"/>
        <v>102590064</v>
      </c>
      <c r="CO115" s="14">
        <f t="shared" si="110"/>
        <v>0</v>
      </c>
      <c r="CP115" s="14">
        <f t="shared" si="110"/>
        <v>0</v>
      </c>
      <c r="CQ115" s="14">
        <f t="shared" si="110"/>
        <v>50000000</v>
      </c>
      <c r="CR115" s="14">
        <f t="shared" si="110"/>
        <v>0</v>
      </c>
      <c r="CS115" s="14">
        <f t="shared" si="110"/>
        <v>0</v>
      </c>
      <c r="CT115" s="14">
        <f t="shared" si="110"/>
        <v>0</v>
      </c>
      <c r="CU115" s="14">
        <f t="shared" si="110"/>
        <v>0</v>
      </c>
      <c r="CV115" s="14">
        <f t="shared" si="130"/>
        <v>0</v>
      </c>
      <c r="CW115" s="14">
        <f t="shared" si="130"/>
        <v>0</v>
      </c>
      <c r="CX115" s="14">
        <f t="shared" si="130"/>
        <v>0</v>
      </c>
      <c r="CY115" s="14">
        <f t="shared" si="131"/>
        <v>0</v>
      </c>
      <c r="CZ115" s="14">
        <f t="shared" si="131"/>
        <v>0</v>
      </c>
      <c r="DA115" s="14">
        <f t="shared" si="131"/>
        <v>0</v>
      </c>
      <c r="DB115" s="14">
        <f t="shared" si="132"/>
        <v>0</v>
      </c>
      <c r="DC115" s="14">
        <f t="shared" si="132"/>
        <v>0</v>
      </c>
      <c r="DD115" s="14">
        <f t="shared" si="132"/>
        <v>0</v>
      </c>
      <c r="DE115" s="14">
        <f t="shared" si="132"/>
        <v>0</v>
      </c>
      <c r="DF115" s="14">
        <f t="shared" si="132"/>
        <v>0</v>
      </c>
      <c r="DG115" s="14">
        <f t="shared" si="132"/>
        <v>52590064</v>
      </c>
      <c r="DJ115" s="224"/>
      <c r="DK115" s="232"/>
      <c r="DL115" s="230"/>
      <c r="DM115" s="234"/>
    </row>
    <row r="116" spans="1:117" ht="24.75" hidden="1" customHeight="1" x14ac:dyDescent="0.25">
      <c r="A116" s="149"/>
      <c r="B116" s="152"/>
      <c r="C116" s="55" t="s">
        <v>315</v>
      </c>
      <c r="D116" s="11" t="s">
        <v>316</v>
      </c>
      <c r="E116" s="77">
        <v>211</v>
      </c>
      <c r="F116" s="13" t="s">
        <v>317</v>
      </c>
      <c r="G116" s="14">
        <f t="shared" si="97"/>
        <v>3000000</v>
      </c>
      <c r="H116" s="14"/>
      <c r="I116" s="23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>
        <v>3000000</v>
      </c>
      <c r="AB116" s="16">
        <f t="shared" si="98"/>
        <v>1</v>
      </c>
      <c r="AC116" s="14">
        <f t="shared" si="123"/>
        <v>3000000</v>
      </c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>
        <v>3000000</v>
      </c>
      <c r="AW116" s="16">
        <f t="shared" si="100"/>
        <v>0</v>
      </c>
      <c r="AX116" s="14">
        <f t="shared" si="124"/>
        <v>0</v>
      </c>
      <c r="AY116" s="14">
        <f t="shared" si="125"/>
        <v>0</v>
      </c>
      <c r="AZ116" s="14">
        <f t="shared" si="126"/>
        <v>0</v>
      </c>
      <c r="BA116" s="14">
        <f t="shared" si="126"/>
        <v>0</v>
      </c>
      <c r="BB116" s="14">
        <f t="shared" si="126"/>
        <v>0</v>
      </c>
      <c r="BC116" s="14">
        <f t="shared" si="127"/>
        <v>0</v>
      </c>
      <c r="BD116" s="14">
        <f t="shared" si="127"/>
        <v>0</v>
      </c>
      <c r="BE116" s="14">
        <f t="shared" si="127"/>
        <v>0</v>
      </c>
      <c r="BF116" s="14">
        <f t="shared" si="127"/>
        <v>0</v>
      </c>
      <c r="BG116" s="14">
        <f t="shared" si="127"/>
        <v>0</v>
      </c>
      <c r="BH116" s="14">
        <f t="shared" si="127"/>
        <v>0</v>
      </c>
      <c r="BI116" s="14">
        <f t="shared" si="127"/>
        <v>0</v>
      </c>
      <c r="BJ116" s="14">
        <f t="shared" si="127"/>
        <v>0</v>
      </c>
      <c r="BK116" s="14">
        <f t="shared" si="127"/>
        <v>0</v>
      </c>
      <c r="BL116" s="14">
        <f t="shared" si="127"/>
        <v>0</v>
      </c>
      <c r="BM116" s="14">
        <f t="shared" si="127"/>
        <v>0</v>
      </c>
      <c r="BN116" s="14">
        <f t="shared" si="127"/>
        <v>0</v>
      </c>
      <c r="BO116" s="14"/>
      <c r="BP116" s="14">
        <f t="shared" si="128"/>
        <v>0</v>
      </c>
      <c r="BQ116" s="14">
        <f t="shared" si="129"/>
        <v>0</v>
      </c>
      <c r="BR116" s="16">
        <f t="shared" si="107"/>
        <v>0.99367266666666665</v>
      </c>
      <c r="BS116" s="14">
        <f t="shared" si="108"/>
        <v>2981018</v>
      </c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>
        <v>2981018</v>
      </c>
      <c r="CM116" s="16">
        <f t="shared" si="109"/>
        <v>6.3273333333333515E-3</v>
      </c>
      <c r="CN116" s="14">
        <f t="shared" si="133"/>
        <v>18982</v>
      </c>
      <c r="CO116" s="14">
        <f t="shared" si="110"/>
        <v>0</v>
      </c>
      <c r="CP116" s="14">
        <f t="shared" si="110"/>
        <v>0</v>
      </c>
      <c r="CQ116" s="14">
        <f t="shared" si="110"/>
        <v>0</v>
      </c>
      <c r="CR116" s="14">
        <f t="shared" si="110"/>
        <v>0</v>
      </c>
      <c r="CS116" s="14">
        <f t="shared" si="110"/>
        <v>0</v>
      </c>
      <c r="CT116" s="14">
        <f t="shared" si="110"/>
        <v>0</v>
      </c>
      <c r="CU116" s="14">
        <f t="shared" si="110"/>
        <v>0</v>
      </c>
      <c r="CV116" s="14">
        <f t="shared" si="130"/>
        <v>0</v>
      </c>
      <c r="CW116" s="14">
        <f t="shared" si="130"/>
        <v>0</v>
      </c>
      <c r="CX116" s="14">
        <f t="shared" si="130"/>
        <v>0</v>
      </c>
      <c r="CY116" s="14">
        <f t="shared" si="131"/>
        <v>0</v>
      </c>
      <c r="CZ116" s="14">
        <f t="shared" si="131"/>
        <v>0</v>
      </c>
      <c r="DA116" s="14">
        <f t="shared" si="131"/>
        <v>0</v>
      </c>
      <c r="DB116" s="14">
        <f t="shared" si="132"/>
        <v>0</v>
      </c>
      <c r="DC116" s="14">
        <f t="shared" si="132"/>
        <v>0</v>
      </c>
      <c r="DD116" s="14">
        <f t="shared" si="132"/>
        <v>0</v>
      </c>
      <c r="DE116" s="14">
        <f t="shared" si="132"/>
        <v>0</v>
      </c>
      <c r="DF116" s="14">
        <f t="shared" si="132"/>
        <v>0</v>
      </c>
      <c r="DG116" s="14">
        <f t="shared" si="132"/>
        <v>18982</v>
      </c>
      <c r="DJ116" s="224"/>
      <c r="DK116" s="232"/>
      <c r="DL116" s="230"/>
      <c r="DM116" s="234"/>
    </row>
    <row r="117" spans="1:117" ht="39" hidden="1" customHeight="1" x14ac:dyDescent="0.25">
      <c r="A117" s="149"/>
      <c r="B117" s="152"/>
      <c r="C117" s="55" t="s">
        <v>318</v>
      </c>
      <c r="D117" s="11" t="s">
        <v>319</v>
      </c>
      <c r="E117" s="77">
        <v>211</v>
      </c>
      <c r="F117" s="13" t="s">
        <v>66</v>
      </c>
      <c r="G117" s="14">
        <f t="shared" si="97"/>
        <v>5000000</v>
      </c>
      <c r="H117" s="14"/>
      <c r="I117" s="23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>
        <v>5000000</v>
      </c>
      <c r="AB117" s="16">
        <f t="shared" si="98"/>
        <v>0</v>
      </c>
      <c r="AC117" s="14">
        <f t="shared" si="123"/>
        <v>0</v>
      </c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6">
        <f t="shared" si="100"/>
        <v>1</v>
      </c>
      <c r="AX117" s="14">
        <f t="shared" si="124"/>
        <v>5000000</v>
      </c>
      <c r="AY117" s="14">
        <f t="shared" si="125"/>
        <v>0</v>
      </c>
      <c r="AZ117" s="14">
        <f t="shared" si="126"/>
        <v>0</v>
      </c>
      <c r="BA117" s="14">
        <f t="shared" si="126"/>
        <v>0</v>
      </c>
      <c r="BB117" s="14">
        <f t="shared" si="126"/>
        <v>0</v>
      </c>
      <c r="BC117" s="14">
        <f t="shared" si="127"/>
        <v>0</v>
      </c>
      <c r="BD117" s="14">
        <f t="shared" si="127"/>
        <v>0</v>
      </c>
      <c r="BE117" s="14">
        <f t="shared" si="127"/>
        <v>0</v>
      </c>
      <c r="BF117" s="14">
        <f t="shared" si="127"/>
        <v>0</v>
      </c>
      <c r="BG117" s="14">
        <f t="shared" si="127"/>
        <v>0</v>
      </c>
      <c r="BH117" s="14">
        <f t="shared" si="127"/>
        <v>0</v>
      </c>
      <c r="BI117" s="14">
        <f t="shared" si="127"/>
        <v>0</v>
      </c>
      <c r="BJ117" s="14">
        <f t="shared" si="127"/>
        <v>0</v>
      </c>
      <c r="BK117" s="14">
        <f t="shared" si="127"/>
        <v>0</v>
      </c>
      <c r="BL117" s="14">
        <f t="shared" si="127"/>
        <v>0</v>
      </c>
      <c r="BM117" s="14">
        <f t="shared" si="127"/>
        <v>0</v>
      </c>
      <c r="BN117" s="14">
        <f t="shared" si="127"/>
        <v>0</v>
      </c>
      <c r="BO117" s="14"/>
      <c r="BP117" s="14">
        <f t="shared" si="128"/>
        <v>0</v>
      </c>
      <c r="BQ117" s="14">
        <f t="shared" si="129"/>
        <v>5000000</v>
      </c>
      <c r="BR117" s="16">
        <f t="shared" si="107"/>
        <v>0</v>
      </c>
      <c r="BS117" s="14">
        <f t="shared" si="108"/>
        <v>0</v>
      </c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6">
        <f t="shared" si="109"/>
        <v>1</v>
      </c>
      <c r="CN117" s="14">
        <f t="shared" si="133"/>
        <v>5000000</v>
      </c>
      <c r="CO117" s="14">
        <f t="shared" si="110"/>
        <v>0</v>
      </c>
      <c r="CP117" s="14">
        <f t="shared" si="110"/>
        <v>0</v>
      </c>
      <c r="CQ117" s="14">
        <f t="shared" si="110"/>
        <v>0</v>
      </c>
      <c r="CR117" s="14">
        <f t="shared" si="110"/>
        <v>0</v>
      </c>
      <c r="CS117" s="14">
        <f t="shared" si="110"/>
        <v>0</v>
      </c>
      <c r="CT117" s="14">
        <f t="shared" si="110"/>
        <v>0</v>
      </c>
      <c r="CU117" s="14">
        <f t="shared" si="110"/>
        <v>0</v>
      </c>
      <c r="CV117" s="14">
        <f t="shared" si="130"/>
        <v>0</v>
      </c>
      <c r="CW117" s="14">
        <f t="shared" si="130"/>
        <v>0</v>
      </c>
      <c r="CX117" s="14">
        <f t="shared" si="130"/>
        <v>0</v>
      </c>
      <c r="CY117" s="14">
        <f t="shared" si="131"/>
        <v>0</v>
      </c>
      <c r="CZ117" s="14">
        <f t="shared" si="131"/>
        <v>0</v>
      </c>
      <c r="DA117" s="14">
        <f t="shared" si="131"/>
        <v>0</v>
      </c>
      <c r="DB117" s="14">
        <f t="shared" si="132"/>
        <v>0</v>
      </c>
      <c r="DC117" s="14">
        <f t="shared" si="132"/>
        <v>0</v>
      </c>
      <c r="DD117" s="14">
        <f t="shared" si="132"/>
        <v>0</v>
      </c>
      <c r="DE117" s="14">
        <f t="shared" si="132"/>
        <v>0</v>
      </c>
      <c r="DF117" s="14">
        <f t="shared" si="132"/>
        <v>0</v>
      </c>
      <c r="DG117" s="14">
        <f t="shared" si="132"/>
        <v>5000000</v>
      </c>
      <c r="DJ117" s="226"/>
      <c r="DK117" s="232"/>
      <c r="DL117" s="230"/>
      <c r="DM117" s="234"/>
    </row>
    <row r="118" spans="1:117" s="43" customFormat="1" ht="35.25" hidden="1" customHeight="1" x14ac:dyDescent="0.25">
      <c r="A118" s="149"/>
      <c r="B118" s="152"/>
      <c r="C118" s="41" t="s">
        <v>320</v>
      </c>
      <c r="D118" s="11" t="s">
        <v>321</v>
      </c>
      <c r="E118" s="75">
        <v>211</v>
      </c>
      <c r="F118" s="13" t="s">
        <v>301</v>
      </c>
      <c r="G118" s="14">
        <f t="shared" si="97"/>
        <v>325200000</v>
      </c>
      <c r="H118" s="40"/>
      <c r="I118" s="19"/>
      <c r="J118" s="40">
        <f>296464791+28735209</f>
        <v>325200000</v>
      </c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>
        <f>28735209-28735209</f>
        <v>0</v>
      </c>
      <c r="W118" s="14"/>
      <c r="X118" s="14"/>
      <c r="Y118" s="14"/>
      <c r="Z118" s="14"/>
      <c r="AB118" s="44">
        <f t="shared" si="98"/>
        <v>0.1580639606396064</v>
      </c>
      <c r="AC118" s="14">
        <f t="shared" si="123"/>
        <v>51402400</v>
      </c>
      <c r="AD118" s="40"/>
      <c r="AE118" s="40"/>
      <c r="AF118" s="40">
        <v>51402400</v>
      </c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4">
        <f t="shared" si="100"/>
        <v>0.84193603936039363</v>
      </c>
      <c r="AX118" s="14">
        <f t="shared" si="124"/>
        <v>273797600</v>
      </c>
      <c r="AY118" s="14">
        <f t="shared" si="125"/>
        <v>0</v>
      </c>
      <c r="AZ118" s="40">
        <f t="shared" si="126"/>
        <v>0</v>
      </c>
      <c r="BA118" s="40">
        <f t="shared" si="126"/>
        <v>273797600</v>
      </c>
      <c r="BB118" s="40">
        <f t="shared" si="126"/>
        <v>0</v>
      </c>
      <c r="BC118" s="40">
        <f t="shared" si="127"/>
        <v>0</v>
      </c>
      <c r="BD118" s="40">
        <f t="shared" si="127"/>
        <v>0</v>
      </c>
      <c r="BE118" s="14">
        <f t="shared" si="127"/>
        <v>0</v>
      </c>
      <c r="BF118" s="40">
        <f t="shared" si="127"/>
        <v>0</v>
      </c>
      <c r="BG118" s="40">
        <f t="shared" si="127"/>
        <v>0</v>
      </c>
      <c r="BH118" s="40">
        <f t="shared" si="127"/>
        <v>0</v>
      </c>
      <c r="BI118" s="40">
        <f t="shared" si="127"/>
        <v>0</v>
      </c>
      <c r="BJ118" s="40">
        <f t="shared" si="127"/>
        <v>0</v>
      </c>
      <c r="BK118" s="40">
        <f t="shared" si="127"/>
        <v>0</v>
      </c>
      <c r="BL118" s="40">
        <f t="shared" si="127"/>
        <v>0</v>
      </c>
      <c r="BM118" s="40">
        <f t="shared" si="127"/>
        <v>0</v>
      </c>
      <c r="BN118" s="40">
        <f t="shared" si="127"/>
        <v>0</v>
      </c>
      <c r="BO118" s="40"/>
      <c r="BP118" s="14">
        <f t="shared" si="128"/>
        <v>0</v>
      </c>
      <c r="BQ118" s="40">
        <f t="shared" si="129"/>
        <v>0</v>
      </c>
      <c r="BR118" s="44">
        <f t="shared" si="107"/>
        <v>5.0437884378843785E-2</v>
      </c>
      <c r="BS118" s="14">
        <f t="shared" ref="BS118:BS126" si="134">SUM(BT118:CL118)</f>
        <v>16402400</v>
      </c>
      <c r="BT118" s="40"/>
      <c r="BU118" s="40"/>
      <c r="BV118" s="40">
        <f>+'[1]MARZO 2016 ULTIMO'!$H$117</f>
        <v>16402400</v>
      </c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4">
        <f t="shared" si="109"/>
        <v>0.94956211562115622</v>
      </c>
      <c r="CN118" s="14">
        <f t="shared" si="133"/>
        <v>308797600</v>
      </c>
      <c r="CO118" s="14">
        <f t="shared" si="110"/>
        <v>0</v>
      </c>
      <c r="CP118" s="14">
        <f t="shared" si="110"/>
        <v>0</v>
      </c>
      <c r="CQ118" s="40">
        <f t="shared" si="110"/>
        <v>308797600</v>
      </c>
      <c r="CR118" s="40">
        <f t="shared" si="110"/>
        <v>0</v>
      </c>
      <c r="CS118" s="40">
        <f t="shared" si="110"/>
        <v>0</v>
      </c>
      <c r="CT118" s="40">
        <f t="shared" si="110"/>
        <v>0</v>
      </c>
      <c r="CU118" s="14">
        <f t="shared" si="110"/>
        <v>0</v>
      </c>
      <c r="CV118" s="40">
        <f t="shared" si="130"/>
        <v>0</v>
      </c>
      <c r="CW118" s="40">
        <f t="shared" si="130"/>
        <v>0</v>
      </c>
      <c r="CX118" s="14">
        <f t="shared" si="130"/>
        <v>0</v>
      </c>
      <c r="CY118" s="40">
        <f t="shared" si="131"/>
        <v>0</v>
      </c>
      <c r="CZ118" s="40">
        <f t="shared" si="131"/>
        <v>0</v>
      </c>
      <c r="DA118" s="40">
        <f t="shared" si="131"/>
        <v>0</v>
      </c>
      <c r="DB118" s="40">
        <f t="shared" si="132"/>
        <v>0</v>
      </c>
      <c r="DC118" s="40">
        <f t="shared" si="132"/>
        <v>0</v>
      </c>
      <c r="DD118" s="40">
        <f t="shared" si="132"/>
        <v>0</v>
      </c>
      <c r="DE118" s="40">
        <f t="shared" si="132"/>
        <v>0</v>
      </c>
      <c r="DF118" s="40">
        <f t="shared" si="132"/>
        <v>0</v>
      </c>
      <c r="DG118" s="40">
        <f t="shared" si="132"/>
        <v>0</v>
      </c>
      <c r="DJ118" s="226"/>
      <c r="DK118" s="232"/>
      <c r="DL118" s="230"/>
      <c r="DM118" s="234"/>
    </row>
    <row r="119" spans="1:117" s="43" customFormat="1" ht="35.25" hidden="1" customHeight="1" x14ac:dyDescent="0.25">
      <c r="A119" s="149"/>
      <c r="B119" s="153"/>
      <c r="C119" s="41" t="s">
        <v>322</v>
      </c>
      <c r="D119" s="11" t="s">
        <v>323</v>
      </c>
      <c r="E119" s="75">
        <v>211</v>
      </c>
      <c r="F119" s="13" t="s">
        <v>301</v>
      </c>
      <c r="G119" s="14">
        <f t="shared" si="97"/>
        <v>250000000</v>
      </c>
      <c r="H119" s="40"/>
      <c r="I119" s="19"/>
      <c r="J119" s="40"/>
      <c r="K119" s="14"/>
      <c r="L119" s="14"/>
      <c r="M119" s="14"/>
      <c r="N119" s="14"/>
      <c r="O119" s="14"/>
      <c r="P119" s="14"/>
      <c r="Q119" s="14"/>
      <c r="R119" s="14"/>
      <c r="S119" s="14"/>
      <c r="T119" s="14">
        <v>250000000</v>
      </c>
      <c r="U119" s="14"/>
      <c r="V119" s="14"/>
      <c r="W119" s="14"/>
      <c r="X119" s="14"/>
      <c r="Y119" s="14"/>
      <c r="Z119" s="14"/>
      <c r="AB119" s="44">
        <f t="shared" si="98"/>
        <v>0.48</v>
      </c>
      <c r="AC119" s="14">
        <f t="shared" si="123"/>
        <v>120000000</v>
      </c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>
        <f>+'[2]ENERO 2016'!$W$84</f>
        <v>120000000</v>
      </c>
      <c r="AQ119" s="40"/>
      <c r="AR119" s="40"/>
      <c r="AS119" s="40"/>
      <c r="AT119" s="40"/>
      <c r="AU119" s="40"/>
      <c r="AV119" s="40"/>
      <c r="AW119" s="44">
        <f t="shared" si="100"/>
        <v>0.52</v>
      </c>
      <c r="AX119" s="14">
        <f t="shared" si="124"/>
        <v>130000000</v>
      </c>
      <c r="AY119" s="14">
        <f t="shared" si="125"/>
        <v>0</v>
      </c>
      <c r="AZ119" s="40">
        <f t="shared" si="126"/>
        <v>0</v>
      </c>
      <c r="BA119" s="40">
        <f t="shared" si="126"/>
        <v>0</v>
      </c>
      <c r="BB119" s="40">
        <f t="shared" si="126"/>
        <v>0</v>
      </c>
      <c r="BC119" s="40">
        <f t="shared" si="126"/>
        <v>0</v>
      </c>
      <c r="BD119" s="40">
        <f t="shared" si="126"/>
        <v>0</v>
      </c>
      <c r="BE119" s="40">
        <f t="shared" si="126"/>
        <v>0</v>
      </c>
      <c r="BF119" s="40">
        <f t="shared" si="126"/>
        <v>0</v>
      </c>
      <c r="BG119" s="40">
        <f t="shared" si="126"/>
        <v>0</v>
      </c>
      <c r="BH119" s="40">
        <f t="shared" si="126"/>
        <v>0</v>
      </c>
      <c r="BI119" s="40">
        <f t="shared" si="126"/>
        <v>0</v>
      </c>
      <c r="BJ119" s="40">
        <f t="shared" si="126"/>
        <v>0</v>
      </c>
      <c r="BK119" s="40">
        <f t="shared" si="126"/>
        <v>130000000</v>
      </c>
      <c r="BL119" s="40">
        <f>U119-AQ119</f>
        <v>0</v>
      </c>
      <c r="BM119" s="40">
        <f t="shared" si="126"/>
        <v>0</v>
      </c>
      <c r="BN119" s="40">
        <f t="shared" si="126"/>
        <v>0</v>
      </c>
      <c r="BO119" s="40">
        <f t="shared" si="126"/>
        <v>0</v>
      </c>
      <c r="BP119" s="14">
        <f t="shared" si="128"/>
        <v>0</v>
      </c>
      <c r="BQ119" s="40">
        <f>Z119-AV119</f>
        <v>0</v>
      </c>
      <c r="BR119" s="44">
        <f t="shared" si="107"/>
        <v>0.46113754000000001</v>
      </c>
      <c r="BS119" s="14">
        <f t="shared" si="134"/>
        <v>115284385</v>
      </c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>
        <f>+'[2]ENERO 2016'!$H$85</f>
        <v>115284385</v>
      </c>
      <c r="CG119" s="40"/>
      <c r="CH119" s="40"/>
      <c r="CI119" s="40"/>
      <c r="CJ119" s="40"/>
      <c r="CK119" s="40"/>
      <c r="CL119" s="40"/>
      <c r="CM119" s="44">
        <f>1-BR119</f>
        <v>0.53886246000000004</v>
      </c>
      <c r="CN119" s="14">
        <f t="shared" si="133"/>
        <v>134715615</v>
      </c>
      <c r="CO119" s="14">
        <f t="shared" si="110"/>
        <v>0</v>
      </c>
      <c r="CP119" s="14">
        <f t="shared" si="110"/>
        <v>0</v>
      </c>
      <c r="CQ119" s="14">
        <f t="shared" si="110"/>
        <v>0</v>
      </c>
      <c r="CR119" s="14">
        <f t="shared" si="110"/>
        <v>0</v>
      </c>
      <c r="CS119" s="14">
        <f t="shared" si="110"/>
        <v>0</v>
      </c>
      <c r="CT119" s="14">
        <f t="shared" si="110"/>
        <v>0</v>
      </c>
      <c r="CU119" s="14">
        <f t="shared" si="110"/>
        <v>0</v>
      </c>
      <c r="CV119" s="14">
        <f>O119-CA119</f>
        <v>0</v>
      </c>
      <c r="CW119" s="14">
        <f>P119-CB119</f>
        <v>0</v>
      </c>
      <c r="CX119" s="14">
        <f>Q119-CC119</f>
        <v>0</v>
      </c>
      <c r="CY119" s="14">
        <f t="shared" si="131"/>
        <v>0</v>
      </c>
      <c r="CZ119" s="14">
        <f t="shared" si="131"/>
        <v>0</v>
      </c>
      <c r="DA119" s="14">
        <f t="shared" si="131"/>
        <v>134715615</v>
      </c>
      <c r="DB119" s="14">
        <f>U119-CG119</f>
        <v>0</v>
      </c>
      <c r="DC119" s="14">
        <f t="shared" si="131"/>
        <v>0</v>
      </c>
      <c r="DD119" s="14">
        <f t="shared" si="131"/>
        <v>0</v>
      </c>
      <c r="DE119" s="14">
        <f>X119-CJ119</f>
        <v>0</v>
      </c>
      <c r="DF119" s="14">
        <f t="shared" si="131"/>
        <v>0</v>
      </c>
      <c r="DG119" s="14">
        <f t="shared" si="131"/>
        <v>0</v>
      </c>
      <c r="DJ119" s="224"/>
      <c r="DK119" s="232"/>
      <c r="DL119" s="230"/>
      <c r="DM119" s="234"/>
    </row>
    <row r="120" spans="1:117" s="43" customFormat="1" ht="69.75" hidden="1" customHeight="1" x14ac:dyDescent="0.25">
      <c r="A120" s="135"/>
      <c r="B120" s="11" t="s">
        <v>324</v>
      </c>
      <c r="C120" s="41" t="s">
        <v>325</v>
      </c>
      <c r="D120" s="11" t="s">
        <v>326</v>
      </c>
      <c r="E120" s="75" t="s">
        <v>327</v>
      </c>
      <c r="F120" s="13" t="s">
        <v>301</v>
      </c>
      <c r="G120" s="14">
        <f t="shared" si="97"/>
        <v>3185000000</v>
      </c>
      <c r="H120" s="40"/>
      <c r="I120" s="19"/>
      <c r="J120" s="40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>
        <f>485000000</f>
        <v>485000000</v>
      </c>
      <c r="V120" s="14"/>
      <c r="W120" s="14"/>
      <c r="X120" s="45">
        <v>2700000000</v>
      </c>
      <c r="Y120" s="14"/>
      <c r="Z120" s="14"/>
      <c r="AB120" s="44">
        <f t="shared" si="98"/>
        <v>0.84772370486656201</v>
      </c>
      <c r="AC120" s="14">
        <f t="shared" si="123"/>
        <v>2700000000</v>
      </c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>
        <f>+'[4]MARZO 2016 ULTIMO'!$AA$1371</f>
        <v>2700000000</v>
      </c>
      <c r="AU120" s="40"/>
      <c r="AV120" s="40"/>
      <c r="AW120" s="44">
        <f t="shared" si="100"/>
        <v>0.15227629513343799</v>
      </c>
      <c r="AX120" s="14">
        <f t="shared" si="124"/>
        <v>485000000</v>
      </c>
      <c r="AY120" s="14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>
        <f>U120-AQ120</f>
        <v>485000000</v>
      </c>
      <c r="BM120" s="40"/>
      <c r="BN120" s="40"/>
      <c r="BO120" s="40">
        <f t="shared" si="126"/>
        <v>0</v>
      </c>
      <c r="BP120" s="14"/>
      <c r="BQ120" s="40"/>
      <c r="BR120" s="44">
        <f t="shared" si="107"/>
        <v>0</v>
      </c>
      <c r="BS120" s="14">
        <f t="shared" si="134"/>
        <v>0</v>
      </c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4">
        <f>1-BR120</f>
        <v>1</v>
      </c>
      <c r="CN120" s="14">
        <f t="shared" si="133"/>
        <v>3185000000</v>
      </c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>
        <f>U120-CG120</f>
        <v>485000000</v>
      </c>
      <c r="DC120" s="14"/>
      <c r="DD120" s="14"/>
      <c r="DE120" s="14">
        <f>X120-CJ120</f>
        <v>2700000000</v>
      </c>
      <c r="DF120" s="14"/>
      <c r="DG120" s="14"/>
      <c r="DJ120" s="224"/>
      <c r="DK120" s="232"/>
      <c r="DL120" s="230"/>
      <c r="DM120" s="234"/>
    </row>
    <row r="121" spans="1:117" ht="47.25" hidden="1" customHeight="1" x14ac:dyDescent="0.25">
      <c r="A121" s="149" t="s">
        <v>291</v>
      </c>
      <c r="B121" s="151" t="s">
        <v>328</v>
      </c>
      <c r="C121" s="55" t="s">
        <v>329</v>
      </c>
      <c r="D121" s="11" t="s">
        <v>330</v>
      </c>
      <c r="E121" s="77">
        <v>510</v>
      </c>
      <c r="F121" s="13" t="s">
        <v>331</v>
      </c>
      <c r="G121" s="14">
        <f t="shared" si="97"/>
        <v>95000000</v>
      </c>
      <c r="H121" s="14"/>
      <c r="I121" s="14"/>
      <c r="J121" s="14"/>
      <c r="K121" s="14"/>
      <c r="L121" s="14">
        <v>95000000</v>
      </c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6">
        <f t="shared" si="98"/>
        <v>0.45263157894736844</v>
      </c>
      <c r="AC121" s="14">
        <f t="shared" si="123"/>
        <v>43000000</v>
      </c>
      <c r="AD121" s="14"/>
      <c r="AE121" s="14"/>
      <c r="AF121" s="14"/>
      <c r="AG121" s="14"/>
      <c r="AH121" s="14">
        <f>+'[2]ENERO 2016'!$O$593</f>
        <v>43000000</v>
      </c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6">
        <f t="shared" si="100"/>
        <v>0.5473684210526315</v>
      </c>
      <c r="AX121" s="14">
        <f t="shared" si="124"/>
        <v>52000000</v>
      </c>
      <c r="AY121" s="14">
        <f t="shared" si="125"/>
        <v>0</v>
      </c>
      <c r="AZ121" s="14">
        <f t="shared" si="126"/>
        <v>0</v>
      </c>
      <c r="BA121" s="14">
        <f t="shared" si="126"/>
        <v>0</v>
      </c>
      <c r="BB121" s="14">
        <f t="shared" si="126"/>
        <v>0</v>
      </c>
      <c r="BC121" s="14">
        <f t="shared" ref="BC121:BN126" si="135">+L121-AH121</f>
        <v>52000000</v>
      </c>
      <c r="BD121" s="14">
        <f t="shared" si="135"/>
        <v>0</v>
      </c>
      <c r="BE121" s="14">
        <f t="shared" si="135"/>
        <v>0</v>
      </c>
      <c r="BF121" s="14">
        <f t="shared" si="135"/>
        <v>0</v>
      </c>
      <c r="BG121" s="14">
        <f t="shared" si="135"/>
        <v>0</v>
      </c>
      <c r="BH121" s="14">
        <f t="shared" si="135"/>
        <v>0</v>
      </c>
      <c r="BI121" s="14">
        <f t="shared" si="135"/>
        <v>0</v>
      </c>
      <c r="BJ121" s="14">
        <f t="shared" si="135"/>
        <v>0</v>
      </c>
      <c r="BK121" s="14">
        <f t="shared" si="135"/>
        <v>0</v>
      </c>
      <c r="BL121" s="14">
        <f t="shared" si="135"/>
        <v>0</v>
      </c>
      <c r="BM121" s="14">
        <f t="shared" si="135"/>
        <v>0</v>
      </c>
      <c r="BN121" s="14">
        <f t="shared" si="135"/>
        <v>0</v>
      </c>
      <c r="BO121" s="14"/>
      <c r="BP121" s="14">
        <f t="shared" si="128"/>
        <v>0</v>
      </c>
      <c r="BQ121" s="14">
        <f t="shared" si="129"/>
        <v>0</v>
      </c>
      <c r="BR121" s="16">
        <f t="shared" si="107"/>
        <v>0.45263157894736844</v>
      </c>
      <c r="BS121" s="14">
        <f t="shared" si="134"/>
        <v>43000000</v>
      </c>
      <c r="BT121" s="14"/>
      <c r="BU121" s="14"/>
      <c r="BV121" s="14"/>
      <c r="BW121" s="14"/>
      <c r="BX121" s="14">
        <f>+'[2]ENERO 2016'!$H$594</f>
        <v>43000000</v>
      </c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6">
        <f t="shared" si="109"/>
        <v>0.5473684210526315</v>
      </c>
      <c r="CN121" s="14">
        <f t="shared" si="133"/>
        <v>52000000</v>
      </c>
      <c r="CO121" s="14">
        <f t="shared" si="110"/>
        <v>0</v>
      </c>
      <c r="CP121" s="14">
        <f t="shared" si="110"/>
        <v>0</v>
      </c>
      <c r="CQ121" s="14">
        <f t="shared" si="110"/>
        <v>0</v>
      </c>
      <c r="CR121" s="14">
        <f t="shared" si="110"/>
        <v>0</v>
      </c>
      <c r="CS121" s="14">
        <f t="shared" si="110"/>
        <v>52000000</v>
      </c>
      <c r="CT121" s="14">
        <f t="shared" si="110"/>
        <v>0</v>
      </c>
      <c r="CU121" s="14">
        <f t="shared" si="110"/>
        <v>0</v>
      </c>
      <c r="CV121" s="14">
        <f t="shared" ref="CV121:CX126" si="136">+O121-CA121</f>
        <v>0</v>
      </c>
      <c r="CW121" s="14">
        <f t="shared" si="136"/>
        <v>0</v>
      </c>
      <c r="CX121" s="14">
        <f t="shared" si="136"/>
        <v>0</v>
      </c>
      <c r="CY121" s="14">
        <f t="shared" si="131"/>
        <v>0</v>
      </c>
      <c r="CZ121" s="14">
        <f t="shared" si="131"/>
        <v>0</v>
      </c>
      <c r="DA121" s="14">
        <f t="shared" si="131"/>
        <v>0</v>
      </c>
      <c r="DB121" s="14">
        <f t="shared" ref="DB121:DG126" si="137">+U121-CG121</f>
        <v>0</v>
      </c>
      <c r="DC121" s="14">
        <f t="shared" si="137"/>
        <v>0</v>
      </c>
      <c r="DD121" s="14">
        <f t="shared" si="137"/>
        <v>0</v>
      </c>
      <c r="DE121" s="14">
        <f t="shared" si="137"/>
        <v>0</v>
      </c>
      <c r="DF121" s="14">
        <f t="shared" si="137"/>
        <v>0</v>
      </c>
      <c r="DG121" s="14">
        <f t="shared" si="137"/>
        <v>0</v>
      </c>
      <c r="DJ121" s="224"/>
      <c r="DK121" s="232"/>
      <c r="DL121" s="230"/>
      <c r="DM121" s="234"/>
    </row>
    <row r="122" spans="1:117" ht="50.25" hidden="1" customHeight="1" x14ac:dyDescent="0.25">
      <c r="A122" s="149"/>
      <c r="B122" s="152"/>
      <c r="C122" s="55" t="s">
        <v>332</v>
      </c>
      <c r="D122" s="11" t="s">
        <v>333</v>
      </c>
      <c r="E122" s="77">
        <v>510</v>
      </c>
      <c r="F122" s="13" t="s">
        <v>331</v>
      </c>
      <c r="G122" s="14">
        <f t="shared" si="97"/>
        <v>102000000</v>
      </c>
      <c r="H122" s="14"/>
      <c r="I122" s="14"/>
      <c r="J122" s="14"/>
      <c r="K122" s="14"/>
      <c r="L122" s="14">
        <v>102000000</v>
      </c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B122" s="16">
        <f t="shared" si="98"/>
        <v>0.62745098039215685</v>
      </c>
      <c r="AC122" s="14">
        <f t="shared" si="123"/>
        <v>64000000</v>
      </c>
      <c r="AD122" s="14"/>
      <c r="AE122" s="14"/>
      <c r="AF122" s="14"/>
      <c r="AG122" s="14"/>
      <c r="AH122" s="14">
        <f>+'[2]ENERO 2016'!$O$604</f>
        <v>64000000</v>
      </c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6">
        <f t="shared" si="100"/>
        <v>0.37254901960784315</v>
      </c>
      <c r="AX122" s="14">
        <f t="shared" si="124"/>
        <v>38000000</v>
      </c>
      <c r="AY122" s="14">
        <f t="shared" si="125"/>
        <v>0</v>
      </c>
      <c r="AZ122" s="14">
        <f t="shared" si="126"/>
        <v>0</v>
      </c>
      <c r="BA122" s="14">
        <f t="shared" si="126"/>
        <v>0</v>
      </c>
      <c r="BB122" s="14">
        <f t="shared" si="126"/>
        <v>0</v>
      </c>
      <c r="BC122" s="14">
        <f t="shared" si="135"/>
        <v>38000000</v>
      </c>
      <c r="BD122" s="14">
        <f t="shared" si="135"/>
        <v>0</v>
      </c>
      <c r="BE122" s="14">
        <f t="shared" si="135"/>
        <v>0</v>
      </c>
      <c r="BF122" s="14">
        <f t="shared" si="135"/>
        <v>0</v>
      </c>
      <c r="BG122" s="14">
        <f t="shared" si="135"/>
        <v>0</v>
      </c>
      <c r="BH122" s="14">
        <f t="shared" si="135"/>
        <v>0</v>
      </c>
      <c r="BI122" s="14">
        <f t="shared" si="135"/>
        <v>0</v>
      </c>
      <c r="BJ122" s="14">
        <f t="shared" si="135"/>
        <v>0</v>
      </c>
      <c r="BK122" s="14">
        <f t="shared" si="135"/>
        <v>0</v>
      </c>
      <c r="BL122" s="14">
        <f t="shared" si="135"/>
        <v>0</v>
      </c>
      <c r="BM122" s="14">
        <f t="shared" si="135"/>
        <v>0</v>
      </c>
      <c r="BN122" s="14">
        <f t="shared" si="135"/>
        <v>0</v>
      </c>
      <c r="BO122" s="14"/>
      <c r="BP122" s="14">
        <f t="shared" si="128"/>
        <v>0</v>
      </c>
      <c r="BQ122" s="14">
        <f t="shared" si="129"/>
        <v>0</v>
      </c>
      <c r="BR122" s="16">
        <f t="shared" si="107"/>
        <v>0.56530914705882351</v>
      </c>
      <c r="BS122" s="14">
        <f t="shared" si="134"/>
        <v>57661533</v>
      </c>
      <c r="BT122" s="14"/>
      <c r="BU122" s="14"/>
      <c r="BV122" s="14"/>
      <c r="BW122" s="14"/>
      <c r="BX122" s="14">
        <v>57661533</v>
      </c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6">
        <f t="shared" si="109"/>
        <v>0.43469085294117649</v>
      </c>
      <c r="CN122" s="14">
        <f t="shared" si="133"/>
        <v>44338467</v>
      </c>
      <c r="CO122" s="14">
        <f t="shared" si="110"/>
        <v>0</v>
      </c>
      <c r="CP122" s="14">
        <f t="shared" si="110"/>
        <v>0</v>
      </c>
      <c r="CQ122" s="14">
        <f t="shared" si="110"/>
        <v>0</v>
      </c>
      <c r="CR122" s="14">
        <f t="shared" si="110"/>
        <v>0</v>
      </c>
      <c r="CS122" s="14">
        <f t="shared" si="110"/>
        <v>44338467</v>
      </c>
      <c r="CT122" s="14">
        <f t="shared" si="110"/>
        <v>0</v>
      </c>
      <c r="CU122" s="14">
        <f t="shared" si="110"/>
        <v>0</v>
      </c>
      <c r="CV122" s="14">
        <f t="shared" si="136"/>
        <v>0</v>
      </c>
      <c r="CW122" s="14">
        <f t="shared" si="136"/>
        <v>0</v>
      </c>
      <c r="CX122" s="14">
        <f t="shared" si="136"/>
        <v>0</v>
      </c>
      <c r="CY122" s="14">
        <f t="shared" si="131"/>
        <v>0</v>
      </c>
      <c r="CZ122" s="14">
        <f t="shared" si="131"/>
        <v>0</v>
      </c>
      <c r="DA122" s="14">
        <f t="shared" si="131"/>
        <v>0</v>
      </c>
      <c r="DB122" s="14">
        <f t="shared" si="137"/>
        <v>0</v>
      </c>
      <c r="DC122" s="14">
        <f t="shared" si="137"/>
        <v>0</v>
      </c>
      <c r="DD122" s="14">
        <f t="shared" si="137"/>
        <v>0</v>
      </c>
      <c r="DE122" s="14">
        <f t="shared" si="137"/>
        <v>0</v>
      </c>
      <c r="DF122" s="14">
        <f t="shared" si="137"/>
        <v>0</v>
      </c>
      <c r="DG122" s="14">
        <f t="shared" si="137"/>
        <v>0</v>
      </c>
      <c r="DJ122" s="224"/>
      <c r="DK122" s="232"/>
      <c r="DL122" s="230"/>
      <c r="DM122" s="234"/>
    </row>
    <row r="123" spans="1:117" ht="47.25" hidden="1" customHeight="1" x14ac:dyDescent="0.25">
      <c r="A123" s="149"/>
      <c r="B123" s="153"/>
      <c r="C123" s="55" t="s">
        <v>334</v>
      </c>
      <c r="D123" s="11" t="s">
        <v>335</v>
      </c>
      <c r="E123" s="77">
        <v>510</v>
      </c>
      <c r="F123" s="13" t="s">
        <v>331</v>
      </c>
      <c r="G123" s="14">
        <f t="shared" si="97"/>
        <v>10000000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>
        <v>10000000</v>
      </c>
      <c r="U123" s="14"/>
      <c r="V123" s="14"/>
      <c r="W123" s="14"/>
      <c r="X123" s="14"/>
      <c r="Y123" s="14"/>
      <c r="Z123" s="14"/>
      <c r="AB123" s="16">
        <f t="shared" si="98"/>
        <v>0</v>
      </c>
      <c r="AC123" s="14">
        <f t="shared" si="123"/>
        <v>0</v>
      </c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6">
        <f t="shared" si="100"/>
        <v>1</v>
      </c>
      <c r="AX123" s="14">
        <f t="shared" si="124"/>
        <v>10000000</v>
      </c>
      <c r="AY123" s="14">
        <f t="shared" si="125"/>
        <v>0</v>
      </c>
      <c r="AZ123" s="14">
        <f t="shared" si="126"/>
        <v>0</v>
      </c>
      <c r="BA123" s="14">
        <f t="shared" si="126"/>
        <v>0</v>
      </c>
      <c r="BB123" s="14">
        <f t="shared" si="126"/>
        <v>0</v>
      </c>
      <c r="BC123" s="14">
        <f t="shared" si="135"/>
        <v>0</v>
      </c>
      <c r="BD123" s="14">
        <f t="shared" si="135"/>
        <v>0</v>
      </c>
      <c r="BE123" s="14">
        <f t="shared" si="135"/>
        <v>0</v>
      </c>
      <c r="BF123" s="14">
        <f t="shared" si="135"/>
        <v>0</v>
      </c>
      <c r="BG123" s="14">
        <f t="shared" si="135"/>
        <v>0</v>
      </c>
      <c r="BH123" s="14">
        <f t="shared" si="135"/>
        <v>0</v>
      </c>
      <c r="BI123" s="14">
        <f t="shared" si="135"/>
        <v>0</v>
      </c>
      <c r="BJ123" s="14">
        <f t="shared" si="135"/>
        <v>0</v>
      </c>
      <c r="BK123" s="14">
        <f t="shared" si="135"/>
        <v>10000000</v>
      </c>
      <c r="BL123" s="14">
        <f t="shared" si="135"/>
        <v>0</v>
      </c>
      <c r="BM123" s="14">
        <f t="shared" si="135"/>
        <v>0</v>
      </c>
      <c r="BN123" s="14">
        <f t="shared" si="135"/>
        <v>0</v>
      </c>
      <c r="BO123" s="14"/>
      <c r="BP123" s="14">
        <f t="shared" si="128"/>
        <v>0</v>
      </c>
      <c r="BQ123" s="14">
        <f t="shared" si="129"/>
        <v>0</v>
      </c>
      <c r="BR123" s="16">
        <f t="shared" si="107"/>
        <v>0</v>
      </c>
      <c r="BS123" s="14">
        <f t="shared" si="134"/>
        <v>0</v>
      </c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6">
        <f t="shared" si="109"/>
        <v>1</v>
      </c>
      <c r="CN123" s="14">
        <f t="shared" si="133"/>
        <v>10000000</v>
      </c>
      <c r="CO123" s="14">
        <f t="shared" si="110"/>
        <v>0</v>
      </c>
      <c r="CP123" s="14">
        <f t="shared" si="110"/>
        <v>0</v>
      </c>
      <c r="CQ123" s="14">
        <f t="shared" si="110"/>
        <v>0</v>
      </c>
      <c r="CR123" s="14">
        <f t="shared" si="110"/>
        <v>0</v>
      </c>
      <c r="CS123" s="14">
        <f t="shared" si="110"/>
        <v>0</v>
      </c>
      <c r="CT123" s="14">
        <f t="shared" si="110"/>
        <v>0</v>
      </c>
      <c r="CU123" s="14">
        <f t="shared" si="110"/>
        <v>0</v>
      </c>
      <c r="CV123" s="14">
        <f t="shared" si="136"/>
        <v>0</v>
      </c>
      <c r="CW123" s="14">
        <f t="shared" si="136"/>
        <v>0</v>
      </c>
      <c r="CX123" s="14">
        <f t="shared" si="136"/>
        <v>0</v>
      </c>
      <c r="CY123" s="14">
        <f t="shared" si="131"/>
        <v>0</v>
      </c>
      <c r="CZ123" s="14">
        <f t="shared" si="131"/>
        <v>0</v>
      </c>
      <c r="DA123" s="14">
        <f t="shared" si="131"/>
        <v>10000000</v>
      </c>
      <c r="DB123" s="14">
        <f t="shared" si="137"/>
        <v>0</v>
      </c>
      <c r="DC123" s="14">
        <f t="shared" si="137"/>
        <v>0</v>
      </c>
      <c r="DD123" s="14">
        <f t="shared" si="137"/>
        <v>0</v>
      </c>
      <c r="DE123" s="14">
        <f t="shared" si="137"/>
        <v>0</v>
      </c>
      <c r="DF123" s="14">
        <f t="shared" si="137"/>
        <v>0</v>
      </c>
      <c r="DG123" s="14">
        <f t="shared" si="137"/>
        <v>0</v>
      </c>
      <c r="DJ123" s="224"/>
      <c r="DK123" s="232"/>
      <c r="DL123" s="230"/>
      <c r="DM123" s="234"/>
    </row>
    <row r="124" spans="1:117" ht="66.75" hidden="1" customHeight="1" x14ac:dyDescent="0.25">
      <c r="A124" s="149"/>
      <c r="B124" s="74" t="s">
        <v>336</v>
      </c>
      <c r="C124" s="55" t="s">
        <v>337</v>
      </c>
      <c r="D124" s="11" t="s">
        <v>338</v>
      </c>
      <c r="E124" s="77">
        <v>510</v>
      </c>
      <c r="F124" s="13" t="s">
        <v>331</v>
      </c>
      <c r="G124" s="14">
        <f t="shared" si="97"/>
        <v>80000000</v>
      </c>
      <c r="H124" s="14"/>
      <c r="I124" s="14"/>
      <c r="J124" s="14"/>
      <c r="K124" s="14"/>
      <c r="L124" s="14">
        <v>80000000</v>
      </c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B124" s="16">
        <f t="shared" si="98"/>
        <v>1</v>
      </c>
      <c r="AC124" s="14">
        <f t="shared" si="123"/>
        <v>80000000</v>
      </c>
      <c r="AD124" s="14"/>
      <c r="AE124" s="14"/>
      <c r="AF124" s="14"/>
      <c r="AG124" s="14"/>
      <c r="AH124" s="14">
        <f>+'[2]ENERO 2016'!$O$625</f>
        <v>80000000</v>
      </c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6">
        <f t="shared" si="100"/>
        <v>0</v>
      </c>
      <c r="AX124" s="14">
        <f t="shared" si="124"/>
        <v>0</v>
      </c>
      <c r="AY124" s="14">
        <f t="shared" si="125"/>
        <v>0</v>
      </c>
      <c r="AZ124" s="14">
        <f t="shared" si="126"/>
        <v>0</v>
      </c>
      <c r="BA124" s="14">
        <f t="shared" si="126"/>
        <v>0</v>
      </c>
      <c r="BB124" s="14">
        <f t="shared" si="126"/>
        <v>0</v>
      </c>
      <c r="BC124" s="14">
        <f t="shared" si="135"/>
        <v>0</v>
      </c>
      <c r="BD124" s="14">
        <f t="shared" si="135"/>
        <v>0</v>
      </c>
      <c r="BE124" s="14">
        <f t="shared" si="135"/>
        <v>0</v>
      </c>
      <c r="BF124" s="14">
        <f t="shared" si="135"/>
        <v>0</v>
      </c>
      <c r="BG124" s="14">
        <f t="shared" si="135"/>
        <v>0</v>
      </c>
      <c r="BH124" s="14">
        <f t="shared" si="135"/>
        <v>0</v>
      </c>
      <c r="BI124" s="14">
        <f t="shared" si="135"/>
        <v>0</v>
      </c>
      <c r="BJ124" s="14">
        <f t="shared" si="135"/>
        <v>0</v>
      </c>
      <c r="BK124" s="14">
        <f t="shared" si="135"/>
        <v>0</v>
      </c>
      <c r="BL124" s="14">
        <f t="shared" si="135"/>
        <v>0</v>
      </c>
      <c r="BM124" s="14">
        <f t="shared" si="135"/>
        <v>0</v>
      </c>
      <c r="BN124" s="14">
        <f t="shared" si="135"/>
        <v>0</v>
      </c>
      <c r="BO124" s="14"/>
      <c r="BP124" s="14">
        <f t="shared" si="128"/>
        <v>0</v>
      </c>
      <c r="BQ124" s="14">
        <f t="shared" si="129"/>
        <v>0</v>
      </c>
      <c r="BR124" s="16">
        <f t="shared" si="107"/>
        <v>0.97971187500000001</v>
      </c>
      <c r="BS124" s="14">
        <f t="shared" si="134"/>
        <v>78376950</v>
      </c>
      <c r="BT124" s="14"/>
      <c r="BU124" s="14"/>
      <c r="BV124" s="14"/>
      <c r="BW124" s="14"/>
      <c r="BX124" s="14">
        <f>+'[4]MARZO 2016 ULTIMO'!$H$1027</f>
        <v>78376950</v>
      </c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6">
        <f t="shared" si="109"/>
        <v>2.028812499999999E-2</v>
      </c>
      <c r="CN124" s="14">
        <f t="shared" si="133"/>
        <v>1623050</v>
      </c>
      <c r="CO124" s="14">
        <f t="shared" si="110"/>
        <v>0</v>
      </c>
      <c r="CP124" s="14">
        <f t="shared" si="110"/>
        <v>0</v>
      </c>
      <c r="CQ124" s="14">
        <f t="shared" si="110"/>
        <v>0</v>
      </c>
      <c r="CR124" s="14">
        <f t="shared" si="110"/>
        <v>0</v>
      </c>
      <c r="CS124" s="14">
        <f t="shared" si="110"/>
        <v>1623050</v>
      </c>
      <c r="CT124" s="14">
        <f t="shared" si="110"/>
        <v>0</v>
      </c>
      <c r="CU124" s="14">
        <f t="shared" si="110"/>
        <v>0</v>
      </c>
      <c r="CV124" s="14">
        <f t="shared" si="136"/>
        <v>0</v>
      </c>
      <c r="CW124" s="14">
        <f t="shared" si="136"/>
        <v>0</v>
      </c>
      <c r="CX124" s="14">
        <f t="shared" si="136"/>
        <v>0</v>
      </c>
      <c r="CY124" s="14">
        <f t="shared" si="131"/>
        <v>0</v>
      </c>
      <c r="CZ124" s="14">
        <f t="shared" si="131"/>
        <v>0</v>
      </c>
      <c r="DA124" s="14">
        <f t="shared" si="131"/>
        <v>0</v>
      </c>
      <c r="DB124" s="14">
        <f t="shared" si="137"/>
        <v>0</v>
      </c>
      <c r="DC124" s="14">
        <f t="shared" si="137"/>
        <v>0</v>
      </c>
      <c r="DD124" s="14">
        <f t="shared" si="137"/>
        <v>0</v>
      </c>
      <c r="DE124" s="14">
        <f t="shared" si="137"/>
        <v>0</v>
      </c>
      <c r="DF124" s="14">
        <f t="shared" si="137"/>
        <v>0</v>
      </c>
      <c r="DG124" s="14">
        <f t="shared" si="137"/>
        <v>0</v>
      </c>
      <c r="DJ124" s="224"/>
      <c r="DK124" s="232"/>
      <c r="DL124" s="230"/>
      <c r="DM124" s="234"/>
    </row>
    <row r="125" spans="1:117" ht="61.5" hidden="1" customHeight="1" x14ac:dyDescent="0.25">
      <c r="A125" s="149"/>
      <c r="B125" s="74" t="s">
        <v>339</v>
      </c>
      <c r="C125" s="55" t="s">
        <v>340</v>
      </c>
      <c r="D125" s="11" t="s">
        <v>341</v>
      </c>
      <c r="E125" s="77">
        <v>510</v>
      </c>
      <c r="F125" s="13" t="s">
        <v>342</v>
      </c>
      <c r="G125" s="14">
        <f t="shared" si="97"/>
        <v>110000000</v>
      </c>
      <c r="H125" s="14"/>
      <c r="I125" s="14"/>
      <c r="J125" s="14"/>
      <c r="K125" s="14"/>
      <c r="L125" s="14">
        <v>110000000</v>
      </c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B125" s="16">
        <f t="shared" si="98"/>
        <v>0.78811480909090914</v>
      </c>
      <c r="AC125" s="14">
        <f t="shared" si="123"/>
        <v>86692629</v>
      </c>
      <c r="AD125" s="14"/>
      <c r="AE125" s="14"/>
      <c r="AF125" s="14"/>
      <c r="AG125" s="14"/>
      <c r="AH125" s="14">
        <f>+'[4]MARZO 2016 ULTIMO'!$O$1042</f>
        <v>86692629</v>
      </c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6">
        <f t="shared" si="100"/>
        <v>0.21188519090909086</v>
      </c>
      <c r="AX125" s="14">
        <f t="shared" si="124"/>
        <v>23307371</v>
      </c>
      <c r="AY125" s="14">
        <f t="shared" si="125"/>
        <v>0</v>
      </c>
      <c r="AZ125" s="14">
        <f t="shared" si="126"/>
        <v>0</v>
      </c>
      <c r="BA125" s="14">
        <f t="shared" si="126"/>
        <v>0</v>
      </c>
      <c r="BB125" s="14">
        <f t="shared" si="126"/>
        <v>0</v>
      </c>
      <c r="BC125" s="14">
        <f t="shared" si="135"/>
        <v>23307371</v>
      </c>
      <c r="BD125" s="14">
        <f t="shared" si="135"/>
        <v>0</v>
      </c>
      <c r="BE125" s="14">
        <f t="shared" si="135"/>
        <v>0</v>
      </c>
      <c r="BF125" s="14">
        <f t="shared" si="135"/>
        <v>0</v>
      </c>
      <c r="BG125" s="14">
        <f t="shared" si="135"/>
        <v>0</v>
      </c>
      <c r="BH125" s="14">
        <f t="shared" si="135"/>
        <v>0</v>
      </c>
      <c r="BI125" s="14">
        <f t="shared" si="135"/>
        <v>0</v>
      </c>
      <c r="BJ125" s="14">
        <f t="shared" si="135"/>
        <v>0</v>
      </c>
      <c r="BK125" s="14">
        <f t="shared" si="135"/>
        <v>0</v>
      </c>
      <c r="BL125" s="14">
        <f t="shared" si="135"/>
        <v>0</v>
      </c>
      <c r="BM125" s="14">
        <f t="shared" si="135"/>
        <v>0</v>
      </c>
      <c r="BN125" s="14">
        <f t="shared" si="135"/>
        <v>0</v>
      </c>
      <c r="BO125" s="14"/>
      <c r="BP125" s="14">
        <f t="shared" si="128"/>
        <v>0</v>
      </c>
      <c r="BQ125" s="14">
        <f t="shared" si="129"/>
        <v>0</v>
      </c>
      <c r="BR125" s="16">
        <f t="shared" si="107"/>
        <v>0.69605419999999996</v>
      </c>
      <c r="BS125" s="14">
        <f t="shared" si="134"/>
        <v>76565962</v>
      </c>
      <c r="BT125" s="14"/>
      <c r="BU125" s="14"/>
      <c r="BV125" s="14"/>
      <c r="BW125" s="14"/>
      <c r="BX125" s="14">
        <f>+'[4]MARZO 2016 ULTIMO'!$H$1040</f>
        <v>76565962</v>
      </c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6">
        <f t="shared" si="109"/>
        <v>0.30394580000000004</v>
      </c>
      <c r="CN125" s="14">
        <f>SUM(CO125:DG125)</f>
        <v>33434038</v>
      </c>
      <c r="CO125" s="14">
        <f t="shared" si="110"/>
        <v>0</v>
      </c>
      <c r="CP125" s="14">
        <f t="shared" si="110"/>
        <v>0</v>
      </c>
      <c r="CQ125" s="14">
        <f t="shared" si="110"/>
        <v>0</v>
      </c>
      <c r="CR125" s="14">
        <f t="shared" si="110"/>
        <v>0</v>
      </c>
      <c r="CS125" s="14">
        <f t="shared" si="110"/>
        <v>33434038</v>
      </c>
      <c r="CT125" s="14">
        <f t="shared" si="110"/>
        <v>0</v>
      </c>
      <c r="CU125" s="14">
        <f t="shared" si="110"/>
        <v>0</v>
      </c>
      <c r="CV125" s="14">
        <f t="shared" si="136"/>
        <v>0</v>
      </c>
      <c r="CW125" s="14">
        <f t="shared" si="136"/>
        <v>0</v>
      </c>
      <c r="CX125" s="14">
        <f t="shared" si="136"/>
        <v>0</v>
      </c>
      <c r="CY125" s="14">
        <f t="shared" si="131"/>
        <v>0</v>
      </c>
      <c r="CZ125" s="14">
        <f t="shared" si="131"/>
        <v>0</v>
      </c>
      <c r="DA125" s="14">
        <f t="shared" si="131"/>
        <v>0</v>
      </c>
      <c r="DB125" s="14">
        <f t="shared" si="137"/>
        <v>0</v>
      </c>
      <c r="DC125" s="14">
        <f t="shared" si="137"/>
        <v>0</v>
      </c>
      <c r="DD125" s="14">
        <f t="shared" si="137"/>
        <v>0</v>
      </c>
      <c r="DE125" s="14">
        <f t="shared" si="137"/>
        <v>0</v>
      </c>
      <c r="DF125" s="14">
        <f t="shared" si="137"/>
        <v>0</v>
      </c>
      <c r="DG125" s="14">
        <f t="shared" si="137"/>
        <v>0</v>
      </c>
      <c r="DJ125" s="225" t="s">
        <v>372</v>
      </c>
      <c r="DK125" s="232"/>
      <c r="DL125" s="230"/>
      <c r="DM125" s="234"/>
    </row>
    <row r="126" spans="1:117" ht="64.5" hidden="1" customHeight="1" x14ac:dyDescent="0.25">
      <c r="A126" s="150"/>
      <c r="B126" s="74" t="s">
        <v>343</v>
      </c>
      <c r="C126" s="55" t="s">
        <v>344</v>
      </c>
      <c r="D126" s="11" t="s">
        <v>345</v>
      </c>
      <c r="E126" s="77">
        <v>310</v>
      </c>
      <c r="F126" s="13" t="s">
        <v>346</v>
      </c>
      <c r="G126" s="14">
        <f t="shared" si="97"/>
        <v>270168096</v>
      </c>
      <c r="H126" s="14"/>
      <c r="I126" s="14"/>
      <c r="J126" s="14"/>
      <c r="K126" s="14"/>
      <c r="L126" s="14">
        <v>243168096</v>
      </c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>
        <f>25000000+2000000</f>
        <v>27000000</v>
      </c>
      <c r="AB126" s="16">
        <f t="shared" si="98"/>
        <v>0.48803678506880399</v>
      </c>
      <c r="AC126" s="14">
        <f t="shared" si="123"/>
        <v>131851969</v>
      </c>
      <c r="AD126" s="14"/>
      <c r="AE126" s="14"/>
      <c r="AF126" s="14"/>
      <c r="AG126" s="14"/>
      <c r="AH126" s="14">
        <f>+'[1]MARZO 2016 ULTIMO'!$O$211</f>
        <v>131851969</v>
      </c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6">
        <f t="shared" si="100"/>
        <v>0.51196321493119601</v>
      </c>
      <c r="AX126" s="14">
        <f t="shared" si="124"/>
        <v>138316127</v>
      </c>
      <c r="AY126" s="14">
        <f t="shared" si="125"/>
        <v>0</v>
      </c>
      <c r="AZ126" s="14">
        <f t="shared" si="126"/>
        <v>0</v>
      </c>
      <c r="BA126" s="14">
        <f t="shared" si="126"/>
        <v>0</v>
      </c>
      <c r="BB126" s="14">
        <f t="shared" si="126"/>
        <v>0</v>
      </c>
      <c r="BC126" s="14">
        <f t="shared" si="135"/>
        <v>111316127</v>
      </c>
      <c r="BD126" s="14">
        <f t="shared" si="135"/>
        <v>0</v>
      </c>
      <c r="BE126" s="14">
        <f t="shared" si="135"/>
        <v>0</v>
      </c>
      <c r="BF126" s="14">
        <f t="shared" si="135"/>
        <v>0</v>
      </c>
      <c r="BG126" s="14">
        <f t="shared" si="135"/>
        <v>0</v>
      </c>
      <c r="BH126" s="14">
        <f t="shared" si="135"/>
        <v>0</v>
      </c>
      <c r="BI126" s="14">
        <f t="shared" si="135"/>
        <v>0</v>
      </c>
      <c r="BJ126" s="14">
        <f t="shared" si="135"/>
        <v>0</v>
      </c>
      <c r="BK126" s="14">
        <f t="shared" si="135"/>
        <v>0</v>
      </c>
      <c r="BL126" s="14">
        <f t="shared" si="135"/>
        <v>0</v>
      </c>
      <c r="BM126" s="14">
        <f t="shared" si="135"/>
        <v>0</v>
      </c>
      <c r="BN126" s="14">
        <f t="shared" si="135"/>
        <v>0</v>
      </c>
      <c r="BO126" s="14"/>
      <c r="BP126" s="14">
        <f t="shared" si="128"/>
        <v>0</v>
      </c>
      <c r="BQ126" s="14">
        <f t="shared" si="129"/>
        <v>27000000</v>
      </c>
      <c r="BR126" s="16">
        <f t="shared" si="107"/>
        <v>1.0122472047920862E-2</v>
      </c>
      <c r="BS126" s="14">
        <f t="shared" si="134"/>
        <v>2734769</v>
      </c>
      <c r="BT126" s="14"/>
      <c r="BU126" s="14"/>
      <c r="BV126" s="14"/>
      <c r="BW126" s="14"/>
      <c r="BX126" s="14">
        <f>+'[1]MARZO 2016 ULTIMO'!$H$209</f>
        <v>2734769</v>
      </c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6">
        <f t="shared" si="109"/>
        <v>0.98987752795207917</v>
      </c>
      <c r="CN126" s="14">
        <f t="shared" si="133"/>
        <v>267433327</v>
      </c>
      <c r="CO126" s="14">
        <f t="shared" si="110"/>
        <v>0</v>
      </c>
      <c r="CP126" s="14">
        <f t="shared" si="110"/>
        <v>0</v>
      </c>
      <c r="CQ126" s="14">
        <f t="shared" si="110"/>
        <v>0</v>
      </c>
      <c r="CR126" s="14">
        <f t="shared" si="110"/>
        <v>0</v>
      </c>
      <c r="CS126" s="14">
        <f t="shared" si="110"/>
        <v>240433327</v>
      </c>
      <c r="CT126" s="14">
        <f t="shared" si="110"/>
        <v>0</v>
      </c>
      <c r="CU126" s="14">
        <f t="shared" si="110"/>
        <v>0</v>
      </c>
      <c r="CV126" s="14">
        <f t="shared" si="136"/>
        <v>0</v>
      </c>
      <c r="CW126" s="14">
        <f t="shared" si="136"/>
        <v>0</v>
      </c>
      <c r="CX126" s="14">
        <f t="shared" si="136"/>
        <v>0</v>
      </c>
      <c r="CY126" s="14">
        <f t="shared" si="131"/>
        <v>0</v>
      </c>
      <c r="CZ126" s="14">
        <f t="shared" si="131"/>
        <v>0</v>
      </c>
      <c r="DA126" s="14">
        <f t="shared" si="131"/>
        <v>0</v>
      </c>
      <c r="DB126" s="14">
        <f t="shared" si="137"/>
        <v>0</v>
      </c>
      <c r="DC126" s="14">
        <f t="shared" si="137"/>
        <v>0</v>
      </c>
      <c r="DD126" s="14">
        <f t="shared" si="137"/>
        <v>0</v>
      </c>
      <c r="DE126" s="14">
        <f t="shared" si="137"/>
        <v>0</v>
      </c>
      <c r="DF126" s="14">
        <f t="shared" si="137"/>
        <v>0</v>
      </c>
      <c r="DG126" s="14">
        <f t="shared" si="137"/>
        <v>27000000</v>
      </c>
      <c r="DJ126" s="225" t="s">
        <v>372</v>
      </c>
      <c r="DK126" s="232"/>
      <c r="DL126" s="230"/>
      <c r="DM126" s="234"/>
    </row>
    <row r="127" spans="1:117" s="32" customFormat="1" ht="25.5" customHeight="1" thickTop="1" thickBot="1" x14ac:dyDescent="0.3">
      <c r="A127" s="80"/>
      <c r="B127" s="208" t="s">
        <v>365</v>
      </c>
      <c r="C127" s="209"/>
      <c r="D127" s="209"/>
      <c r="E127" s="81"/>
      <c r="F127" s="82"/>
      <c r="G127" s="48">
        <f>SUM(G108:G126)</f>
        <v>12160613938</v>
      </c>
      <c r="H127" s="48">
        <f>SUM(H108:H126)</f>
        <v>0</v>
      </c>
      <c r="I127" s="48">
        <f t="shared" ref="I127:Z127" si="138">SUM(I108:I126)</f>
        <v>0</v>
      </c>
      <c r="J127" s="48">
        <f t="shared" si="138"/>
        <v>6845738942</v>
      </c>
      <c r="K127" s="48">
        <f t="shared" si="138"/>
        <v>171003327</v>
      </c>
      <c r="L127" s="48">
        <f t="shared" si="138"/>
        <v>630168096</v>
      </c>
      <c r="M127" s="48">
        <f t="shared" si="138"/>
        <v>0</v>
      </c>
      <c r="N127" s="48">
        <f t="shared" si="138"/>
        <v>54387</v>
      </c>
      <c r="O127" s="48">
        <f t="shared" si="138"/>
        <v>30665828</v>
      </c>
      <c r="P127" s="48">
        <f t="shared" si="138"/>
        <v>1940856</v>
      </c>
      <c r="Q127" s="48">
        <f t="shared" si="138"/>
        <v>3438802</v>
      </c>
      <c r="R127" s="48">
        <f t="shared" si="138"/>
        <v>345941457</v>
      </c>
      <c r="S127" s="48">
        <f t="shared" si="138"/>
        <v>0</v>
      </c>
      <c r="T127" s="48">
        <f t="shared" si="138"/>
        <v>390000000</v>
      </c>
      <c r="U127" s="48">
        <f t="shared" si="138"/>
        <v>485000000</v>
      </c>
      <c r="V127" s="48">
        <f t="shared" si="138"/>
        <v>0</v>
      </c>
      <c r="W127" s="48">
        <f t="shared" si="138"/>
        <v>0</v>
      </c>
      <c r="X127" s="48">
        <f t="shared" si="138"/>
        <v>2700000000</v>
      </c>
      <c r="Y127" s="48">
        <f t="shared" si="138"/>
        <v>0</v>
      </c>
      <c r="Z127" s="48">
        <f t="shared" si="138"/>
        <v>556662243</v>
      </c>
      <c r="AB127" s="28">
        <f t="shared" si="98"/>
        <v>0.38690324937441495</v>
      </c>
      <c r="AC127" s="48">
        <f t="shared" ref="AC127:AV127" si="139">SUM(AC108:AC126)</f>
        <v>4704981047</v>
      </c>
      <c r="AD127" s="48"/>
      <c r="AE127" s="48">
        <f t="shared" si="139"/>
        <v>0</v>
      </c>
      <c r="AF127" s="48">
        <f t="shared" si="139"/>
        <v>1352417209</v>
      </c>
      <c r="AG127" s="48">
        <f t="shared" si="139"/>
        <v>0</v>
      </c>
      <c r="AH127" s="48">
        <f t="shared" si="139"/>
        <v>405544598</v>
      </c>
      <c r="AI127" s="48">
        <f t="shared" si="139"/>
        <v>0</v>
      </c>
      <c r="AJ127" s="48">
        <f t="shared" si="139"/>
        <v>0</v>
      </c>
      <c r="AK127" s="48">
        <f t="shared" si="139"/>
        <v>0</v>
      </c>
      <c r="AL127" s="48">
        <f t="shared" si="139"/>
        <v>0</v>
      </c>
      <c r="AM127" s="48">
        <f t="shared" si="139"/>
        <v>0</v>
      </c>
      <c r="AN127" s="48">
        <f t="shared" si="139"/>
        <v>112019240</v>
      </c>
      <c r="AO127" s="48">
        <f t="shared" si="139"/>
        <v>0</v>
      </c>
      <c r="AP127" s="48">
        <f t="shared" si="139"/>
        <v>120000000</v>
      </c>
      <c r="AQ127" s="48">
        <f t="shared" si="139"/>
        <v>0</v>
      </c>
      <c r="AR127" s="48">
        <f t="shared" si="139"/>
        <v>0</v>
      </c>
      <c r="AS127" s="48">
        <f t="shared" si="139"/>
        <v>0</v>
      </c>
      <c r="AT127" s="48">
        <f t="shared" si="139"/>
        <v>2700000000</v>
      </c>
      <c r="AU127" s="48">
        <f t="shared" si="139"/>
        <v>0</v>
      </c>
      <c r="AV127" s="48">
        <f t="shared" si="139"/>
        <v>15000000</v>
      </c>
      <c r="AW127" s="28">
        <f t="shared" si="100"/>
        <v>0.61309675062558511</v>
      </c>
      <c r="AX127" s="48">
        <f t="shared" ref="AX127:BQ127" si="140">SUM(AX108:AX126)</f>
        <v>7455632891</v>
      </c>
      <c r="AY127" s="48"/>
      <c r="AZ127" s="48">
        <f t="shared" si="140"/>
        <v>0</v>
      </c>
      <c r="BA127" s="48">
        <f t="shared" si="140"/>
        <v>5493321733</v>
      </c>
      <c r="BB127" s="48">
        <f t="shared" si="140"/>
        <v>171003327</v>
      </c>
      <c r="BC127" s="48">
        <f t="shared" si="140"/>
        <v>224623498</v>
      </c>
      <c r="BD127" s="48">
        <f t="shared" si="140"/>
        <v>0</v>
      </c>
      <c r="BE127" s="48">
        <f t="shared" si="140"/>
        <v>54387</v>
      </c>
      <c r="BF127" s="48">
        <f t="shared" si="140"/>
        <v>30665828</v>
      </c>
      <c r="BG127" s="48">
        <f t="shared" si="140"/>
        <v>1940856</v>
      </c>
      <c r="BH127" s="48">
        <f t="shared" si="140"/>
        <v>3438802</v>
      </c>
      <c r="BI127" s="48">
        <f t="shared" si="140"/>
        <v>233922217</v>
      </c>
      <c r="BJ127" s="48">
        <f t="shared" si="140"/>
        <v>0</v>
      </c>
      <c r="BK127" s="48">
        <f t="shared" si="140"/>
        <v>270000000</v>
      </c>
      <c r="BL127" s="48">
        <f t="shared" si="140"/>
        <v>485000000</v>
      </c>
      <c r="BM127" s="48">
        <f t="shared" si="140"/>
        <v>0</v>
      </c>
      <c r="BN127" s="48">
        <f t="shared" si="140"/>
        <v>0</v>
      </c>
      <c r="BO127" s="48">
        <f t="shared" si="140"/>
        <v>0</v>
      </c>
      <c r="BP127" s="48">
        <f t="shared" si="140"/>
        <v>0</v>
      </c>
      <c r="BQ127" s="48">
        <f t="shared" si="140"/>
        <v>541662243</v>
      </c>
      <c r="BR127" s="28">
        <f t="shared" si="107"/>
        <v>8.9948039184269676E-2</v>
      </c>
      <c r="BS127" s="48">
        <f t="shared" ref="BS127:CL127" si="141">SUM(BS108:BS126)</f>
        <v>1093823379</v>
      </c>
      <c r="BT127" s="48">
        <f t="shared" si="141"/>
        <v>0</v>
      </c>
      <c r="BU127" s="48">
        <f t="shared" si="141"/>
        <v>0</v>
      </c>
      <c r="BV127" s="48">
        <f t="shared" si="141"/>
        <v>702218762</v>
      </c>
      <c r="BW127" s="48">
        <f t="shared" si="141"/>
        <v>0</v>
      </c>
      <c r="BX127" s="48">
        <f t="shared" si="141"/>
        <v>258339214</v>
      </c>
      <c r="BY127" s="48">
        <f t="shared" si="141"/>
        <v>0</v>
      </c>
      <c r="BZ127" s="48">
        <f t="shared" si="141"/>
        <v>0</v>
      </c>
      <c r="CA127" s="48">
        <f t="shared" si="141"/>
        <v>0</v>
      </c>
      <c r="CB127" s="48">
        <f t="shared" si="141"/>
        <v>0</v>
      </c>
      <c r="CC127" s="48">
        <f t="shared" si="141"/>
        <v>0</v>
      </c>
      <c r="CD127" s="48">
        <f t="shared" si="141"/>
        <v>15000000</v>
      </c>
      <c r="CE127" s="48">
        <f t="shared" si="141"/>
        <v>0</v>
      </c>
      <c r="CF127" s="48">
        <f t="shared" si="141"/>
        <v>115284385</v>
      </c>
      <c r="CG127" s="48">
        <f t="shared" si="141"/>
        <v>0</v>
      </c>
      <c r="CH127" s="48">
        <f t="shared" si="141"/>
        <v>0</v>
      </c>
      <c r="CI127" s="48">
        <f t="shared" si="141"/>
        <v>0</v>
      </c>
      <c r="CJ127" s="48">
        <f t="shared" si="141"/>
        <v>0</v>
      </c>
      <c r="CK127" s="48">
        <f t="shared" si="141"/>
        <v>0</v>
      </c>
      <c r="CL127" s="48">
        <f t="shared" si="141"/>
        <v>2981018</v>
      </c>
      <c r="CM127" s="28">
        <f t="shared" si="109"/>
        <v>0.91005196081573037</v>
      </c>
      <c r="CN127" s="48">
        <f t="shared" ref="CN127:DG127" si="142">SUM(CN108:CN126)</f>
        <v>11066790559</v>
      </c>
      <c r="CO127" s="48">
        <f t="shared" si="142"/>
        <v>0</v>
      </c>
      <c r="CP127" s="48">
        <f t="shared" si="142"/>
        <v>0</v>
      </c>
      <c r="CQ127" s="48">
        <f t="shared" si="142"/>
        <v>6143520180</v>
      </c>
      <c r="CR127" s="48">
        <f t="shared" si="142"/>
        <v>171003327</v>
      </c>
      <c r="CS127" s="48">
        <f t="shared" si="142"/>
        <v>371828882</v>
      </c>
      <c r="CT127" s="48">
        <f t="shared" si="142"/>
        <v>0</v>
      </c>
      <c r="CU127" s="48">
        <f t="shared" si="142"/>
        <v>54387</v>
      </c>
      <c r="CV127" s="48">
        <f t="shared" si="142"/>
        <v>30665828</v>
      </c>
      <c r="CW127" s="48">
        <f t="shared" si="142"/>
        <v>1940856</v>
      </c>
      <c r="CX127" s="48">
        <f t="shared" si="142"/>
        <v>3438802</v>
      </c>
      <c r="CY127" s="48">
        <f t="shared" si="142"/>
        <v>330941457</v>
      </c>
      <c r="CZ127" s="48">
        <f t="shared" si="142"/>
        <v>0</v>
      </c>
      <c r="DA127" s="48">
        <f t="shared" si="142"/>
        <v>274715615</v>
      </c>
      <c r="DB127" s="48">
        <f t="shared" si="142"/>
        <v>485000000</v>
      </c>
      <c r="DC127" s="48">
        <f t="shared" si="142"/>
        <v>0</v>
      </c>
      <c r="DD127" s="48">
        <f t="shared" si="142"/>
        <v>0</v>
      </c>
      <c r="DE127" s="48">
        <f t="shared" si="142"/>
        <v>2700000000</v>
      </c>
      <c r="DF127" s="48">
        <f t="shared" si="142"/>
        <v>0</v>
      </c>
      <c r="DG127" s="48">
        <f t="shared" si="142"/>
        <v>553681225</v>
      </c>
      <c r="DJ127" s="225" t="s">
        <v>372</v>
      </c>
      <c r="DK127" s="230">
        <v>12160613938</v>
      </c>
      <c r="DL127" s="230">
        <v>1093823379</v>
      </c>
      <c r="DM127" s="231">
        <v>8.9899999999999994E-2</v>
      </c>
    </row>
    <row r="128" spans="1:117" ht="5.25" customHeight="1" thickTop="1" x14ac:dyDescent="0.25">
      <c r="C128" s="83"/>
      <c r="D128" s="83"/>
      <c r="E128" s="83"/>
      <c r="F128" s="83"/>
      <c r="G128" s="84"/>
      <c r="H128" s="84"/>
      <c r="I128" s="84"/>
      <c r="J128" s="85"/>
      <c r="K128" s="84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B128" s="87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87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87"/>
      <c r="BS128" s="88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87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J128" s="224"/>
      <c r="DK128" s="229"/>
      <c r="DL128" s="229"/>
      <c r="DM128" s="234"/>
    </row>
    <row r="129" spans="3:117" ht="19.5" customHeight="1" x14ac:dyDescent="0.25">
      <c r="C129" s="157" t="s">
        <v>348</v>
      </c>
      <c r="D129" s="158"/>
      <c r="E129" s="159"/>
      <c r="F129" s="89"/>
      <c r="G129" s="36">
        <f t="shared" ref="G129:Z129" si="143">G20+G58+G91+G107+G127</f>
        <v>21851056979</v>
      </c>
      <c r="H129" s="36">
        <f t="shared" si="143"/>
        <v>0</v>
      </c>
      <c r="I129" s="36">
        <f t="shared" si="143"/>
        <v>200000000</v>
      </c>
      <c r="J129" s="36">
        <f t="shared" si="143"/>
        <v>8727003733</v>
      </c>
      <c r="K129" s="36">
        <f t="shared" si="143"/>
        <v>171003327</v>
      </c>
      <c r="L129" s="36">
        <f t="shared" si="143"/>
        <v>2601016897</v>
      </c>
      <c r="M129" s="36">
        <f t="shared" si="143"/>
        <v>138372986</v>
      </c>
      <c r="N129" s="36">
        <f t="shared" si="143"/>
        <v>54387</v>
      </c>
      <c r="O129" s="36">
        <f t="shared" si="143"/>
        <v>30665828</v>
      </c>
      <c r="P129" s="36">
        <f t="shared" si="143"/>
        <v>1940856</v>
      </c>
      <c r="Q129" s="36">
        <f t="shared" si="143"/>
        <v>3438802</v>
      </c>
      <c r="R129" s="36">
        <f t="shared" si="143"/>
        <v>345941457</v>
      </c>
      <c r="S129" s="36">
        <f t="shared" si="143"/>
        <v>1500000000</v>
      </c>
      <c r="T129" s="36">
        <f t="shared" si="143"/>
        <v>1142029623</v>
      </c>
      <c r="U129" s="36">
        <f t="shared" si="143"/>
        <v>486796640</v>
      </c>
      <c r="V129" s="36">
        <f t="shared" si="143"/>
        <v>1104833768</v>
      </c>
      <c r="W129" s="36">
        <f t="shared" si="143"/>
        <v>1262551657</v>
      </c>
      <c r="X129" s="36">
        <f t="shared" si="143"/>
        <v>2700000000</v>
      </c>
      <c r="Y129" s="36">
        <f t="shared" si="143"/>
        <v>204741836</v>
      </c>
      <c r="Z129" s="36">
        <f t="shared" si="143"/>
        <v>1230665182</v>
      </c>
      <c r="AB129" s="90">
        <f>+AC129/G129</f>
        <v>0.46420320187477737</v>
      </c>
      <c r="AC129" s="36">
        <f>AC20+AC58+AC91+AC107+AC127</f>
        <v>10143330614</v>
      </c>
      <c r="AD129" s="36"/>
      <c r="AE129" s="36">
        <f t="shared" ref="AE129:AV129" si="144">AE20+AE58+AE91+AE107+AE127</f>
        <v>200000000</v>
      </c>
      <c r="AF129" s="36">
        <f t="shared" si="144"/>
        <v>2189038609</v>
      </c>
      <c r="AG129" s="36">
        <f t="shared" si="144"/>
        <v>0</v>
      </c>
      <c r="AH129" s="36">
        <f t="shared" si="144"/>
        <v>1807603741</v>
      </c>
      <c r="AI129" s="36">
        <f t="shared" si="144"/>
        <v>30493590</v>
      </c>
      <c r="AJ129" s="36">
        <f t="shared" si="144"/>
        <v>0</v>
      </c>
      <c r="AK129" s="36">
        <f t="shared" si="144"/>
        <v>0</v>
      </c>
      <c r="AL129" s="36">
        <f t="shared" si="144"/>
        <v>0</v>
      </c>
      <c r="AM129" s="36">
        <f t="shared" si="144"/>
        <v>0</v>
      </c>
      <c r="AN129" s="36">
        <f t="shared" si="144"/>
        <v>112019240</v>
      </c>
      <c r="AO129" s="36">
        <f t="shared" si="144"/>
        <v>985830375</v>
      </c>
      <c r="AP129" s="36">
        <f t="shared" si="144"/>
        <v>571395854</v>
      </c>
      <c r="AQ129" s="36">
        <f t="shared" si="144"/>
        <v>1796640</v>
      </c>
      <c r="AR129" s="36">
        <f t="shared" si="144"/>
        <v>643020489</v>
      </c>
      <c r="AS129" s="36">
        <f t="shared" si="144"/>
        <v>582942422</v>
      </c>
      <c r="AT129" s="36">
        <f t="shared" si="144"/>
        <v>2700000000</v>
      </c>
      <c r="AU129" s="36">
        <f t="shared" si="144"/>
        <v>0</v>
      </c>
      <c r="AV129" s="36">
        <f t="shared" si="144"/>
        <v>319189654</v>
      </c>
      <c r="AW129" s="91">
        <f>1-AB129</f>
        <v>0.53579679812522263</v>
      </c>
      <c r="AX129" s="36">
        <f t="shared" ref="AX129:BQ129" si="145">AX20+AX58+AX91+AX107+AX127</f>
        <v>11707726365</v>
      </c>
      <c r="AY129" s="36">
        <f t="shared" si="145"/>
        <v>0</v>
      </c>
      <c r="AZ129" s="36">
        <f t="shared" si="145"/>
        <v>0</v>
      </c>
      <c r="BA129" s="36">
        <f t="shared" si="145"/>
        <v>6537965124</v>
      </c>
      <c r="BB129" s="36">
        <f t="shared" si="145"/>
        <v>171003327</v>
      </c>
      <c r="BC129" s="36">
        <f t="shared" si="145"/>
        <v>793413156</v>
      </c>
      <c r="BD129" s="36">
        <f t="shared" si="145"/>
        <v>107879396</v>
      </c>
      <c r="BE129" s="36">
        <f t="shared" si="145"/>
        <v>54387</v>
      </c>
      <c r="BF129" s="36">
        <f t="shared" si="145"/>
        <v>30665828</v>
      </c>
      <c r="BG129" s="36">
        <f t="shared" si="145"/>
        <v>1940856</v>
      </c>
      <c r="BH129" s="36">
        <f t="shared" si="145"/>
        <v>3438802</v>
      </c>
      <c r="BI129" s="36">
        <f t="shared" si="145"/>
        <v>233922217</v>
      </c>
      <c r="BJ129" s="36">
        <f t="shared" si="145"/>
        <v>514169625</v>
      </c>
      <c r="BK129" s="36">
        <f t="shared" si="145"/>
        <v>570633769</v>
      </c>
      <c r="BL129" s="36">
        <f t="shared" si="145"/>
        <v>485000000</v>
      </c>
      <c r="BM129" s="36">
        <f t="shared" si="145"/>
        <v>461813279</v>
      </c>
      <c r="BN129" s="36">
        <f t="shared" si="145"/>
        <v>679609235</v>
      </c>
      <c r="BO129" s="36">
        <f t="shared" si="145"/>
        <v>0</v>
      </c>
      <c r="BP129" s="36">
        <f t="shared" si="145"/>
        <v>204741836</v>
      </c>
      <c r="BQ129" s="36">
        <f t="shared" si="145"/>
        <v>911475528</v>
      </c>
      <c r="BR129" s="91">
        <f>+BS129/G129</f>
        <v>0.22460017772671609</v>
      </c>
      <c r="BS129" s="36">
        <f t="shared" ref="BS129:CL129" si="146">BS20+BS58+BS91+BS107+BS127</f>
        <v>4907751281</v>
      </c>
      <c r="BT129" s="36">
        <f t="shared" si="146"/>
        <v>0</v>
      </c>
      <c r="BU129" s="36">
        <f t="shared" si="146"/>
        <v>182096743</v>
      </c>
      <c r="BV129" s="36">
        <f t="shared" si="146"/>
        <v>1396861929</v>
      </c>
      <c r="BW129" s="36">
        <f t="shared" si="146"/>
        <v>0</v>
      </c>
      <c r="BX129" s="36">
        <f t="shared" si="146"/>
        <v>1332487115</v>
      </c>
      <c r="BY129" s="36">
        <f t="shared" si="146"/>
        <v>27993590</v>
      </c>
      <c r="BZ129" s="36">
        <f t="shared" si="146"/>
        <v>0</v>
      </c>
      <c r="CA129" s="36">
        <f t="shared" si="146"/>
        <v>0</v>
      </c>
      <c r="CB129" s="36">
        <f t="shared" si="146"/>
        <v>0</v>
      </c>
      <c r="CC129" s="36">
        <f t="shared" si="146"/>
        <v>0</v>
      </c>
      <c r="CD129" s="36">
        <f t="shared" si="146"/>
        <v>15000000</v>
      </c>
      <c r="CE129" s="36">
        <f t="shared" si="146"/>
        <v>406776542</v>
      </c>
      <c r="CF129" s="36">
        <f t="shared" si="146"/>
        <v>412253458</v>
      </c>
      <c r="CG129" s="36">
        <f t="shared" si="146"/>
        <v>1796640</v>
      </c>
      <c r="CH129" s="36">
        <f t="shared" si="146"/>
        <v>391119192</v>
      </c>
      <c r="CI129" s="36">
        <f t="shared" si="146"/>
        <v>456634248</v>
      </c>
      <c r="CJ129" s="36">
        <f t="shared" si="146"/>
        <v>0</v>
      </c>
      <c r="CK129" s="36">
        <f t="shared" si="146"/>
        <v>0</v>
      </c>
      <c r="CL129" s="36">
        <f t="shared" si="146"/>
        <v>284731824</v>
      </c>
      <c r="CM129" s="16">
        <f t="shared" ref="CM129:CM140" si="147">1-BR129</f>
        <v>0.77539982227328386</v>
      </c>
      <c r="CN129" s="36">
        <f t="shared" ref="CN129:DG129" si="148">CN20+CN58+CN91+CN107+CN127</f>
        <v>16943305698</v>
      </c>
      <c r="CO129" s="36">
        <f t="shared" si="148"/>
        <v>0</v>
      </c>
      <c r="CP129" s="36">
        <f t="shared" si="148"/>
        <v>17903257</v>
      </c>
      <c r="CQ129" s="36">
        <f t="shared" si="148"/>
        <v>7330141804</v>
      </c>
      <c r="CR129" s="36">
        <f t="shared" si="148"/>
        <v>171003327</v>
      </c>
      <c r="CS129" s="36">
        <f t="shared" si="148"/>
        <v>1268529782</v>
      </c>
      <c r="CT129" s="36">
        <f t="shared" si="148"/>
        <v>110379396</v>
      </c>
      <c r="CU129" s="36">
        <f t="shared" si="148"/>
        <v>54387</v>
      </c>
      <c r="CV129" s="36">
        <f t="shared" si="148"/>
        <v>30665828</v>
      </c>
      <c r="CW129" s="36">
        <f t="shared" si="148"/>
        <v>1940856</v>
      </c>
      <c r="CX129" s="36">
        <f t="shared" si="148"/>
        <v>3438802</v>
      </c>
      <c r="CY129" s="36">
        <f t="shared" si="148"/>
        <v>330941457</v>
      </c>
      <c r="CZ129" s="36">
        <f t="shared" si="148"/>
        <v>1093223458</v>
      </c>
      <c r="DA129" s="36">
        <f t="shared" si="148"/>
        <v>729776165</v>
      </c>
      <c r="DB129" s="36">
        <f t="shared" si="148"/>
        <v>485000000</v>
      </c>
      <c r="DC129" s="36">
        <f t="shared" si="148"/>
        <v>713714576</v>
      </c>
      <c r="DD129" s="36">
        <f t="shared" si="148"/>
        <v>805917409</v>
      </c>
      <c r="DE129" s="36">
        <f t="shared" si="148"/>
        <v>2700000000</v>
      </c>
      <c r="DF129" s="36">
        <f t="shared" si="148"/>
        <v>204741836</v>
      </c>
      <c r="DG129" s="36">
        <f t="shared" si="148"/>
        <v>945933358</v>
      </c>
      <c r="DJ129" s="224" t="s">
        <v>10</v>
      </c>
      <c r="DK129" s="230">
        <f>SUM(DK20+DK58+DK91+DK107+DK127)</f>
        <v>21851056979</v>
      </c>
      <c r="DL129" s="230">
        <f>SUM(DL20+DL58+DL91+DL107+DL127)</f>
        <v>4907751281</v>
      </c>
      <c r="DM129" s="234">
        <v>0.22459999999999999</v>
      </c>
    </row>
    <row r="130" spans="3:117" ht="5.25" customHeight="1" x14ac:dyDescent="0.25">
      <c r="C130" s="92"/>
      <c r="D130" s="92"/>
      <c r="E130" s="93"/>
      <c r="F130" s="93"/>
      <c r="G130" s="94"/>
      <c r="H130" s="94"/>
      <c r="I130" s="94"/>
      <c r="J130" s="95"/>
      <c r="K130" s="94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B130" s="97"/>
      <c r="AC130" s="98"/>
      <c r="AD130" s="98"/>
      <c r="AE130" s="98"/>
      <c r="AF130" s="98"/>
      <c r="AG130" s="98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7"/>
      <c r="AX130" s="98"/>
      <c r="AY130" s="98"/>
      <c r="AZ130" s="98"/>
      <c r="BA130" s="98"/>
      <c r="BB130" s="98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7"/>
      <c r="BS130" s="100"/>
      <c r="BT130" s="101"/>
      <c r="BU130" s="101"/>
      <c r="BV130" s="101"/>
      <c r="BW130" s="101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16"/>
      <c r="CN130" s="102"/>
      <c r="CO130" s="98"/>
      <c r="CP130" s="98"/>
      <c r="CQ130" s="98"/>
      <c r="CR130" s="98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  <c r="DE130" s="99"/>
      <c r="DF130" s="99"/>
      <c r="DG130" s="99"/>
      <c r="DJ130" s="224"/>
      <c r="DK130" s="229"/>
      <c r="DL130" s="229"/>
      <c r="DM130" s="229"/>
    </row>
    <row r="131" spans="3:117" ht="30" x14ac:dyDescent="0.25">
      <c r="C131" s="103"/>
      <c r="D131" s="104" t="s">
        <v>349</v>
      </c>
      <c r="E131" s="97">
        <v>111</v>
      </c>
      <c r="F131" s="105"/>
      <c r="G131" s="106">
        <f>SUMIF($E$4:$E$126,"111",$G$4:$G$126)</f>
        <v>4044201186</v>
      </c>
      <c r="H131" s="106">
        <f>SUMIF($E$4:$E$126,"111",$H$4:$H$126)</f>
        <v>0</v>
      </c>
      <c r="I131" s="107">
        <f>SUMIF($E$4:$E$127,"111",$I$4:$I$127)</f>
        <v>0</v>
      </c>
      <c r="J131" s="107">
        <f>SUMIF($E$4:$E$127,"111",$J$4:$J$127)</f>
        <v>3247003733</v>
      </c>
      <c r="K131" s="106">
        <f>SUMIF($E$4:$E$126,"111",$K$4:$K$126)</f>
        <v>171003327</v>
      </c>
      <c r="L131" s="105">
        <f>SUMIF($E$4:$E$127,"111",$L$4:$L$127)</f>
        <v>0</v>
      </c>
      <c r="M131" s="105">
        <f>SUMIF($E$4:$E$126,"111",$M$4:$M$126)</f>
        <v>0</v>
      </c>
      <c r="N131" s="105">
        <f>SUMIF($E$4:$E$126,"111",$N$4:$N$126)</f>
        <v>54387</v>
      </c>
      <c r="O131" s="105">
        <f>SUMIF($E$4:$E$126,"111",$O$4:$O$126)</f>
        <v>30665828</v>
      </c>
      <c r="P131" s="105">
        <f>SUMIF($E$4:$E$126,"111",$P$4:$P$126)</f>
        <v>1940856</v>
      </c>
      <c r="Q131" s="105">
        <f>SUMIF($E$4:$E$126,"111",$Q$4:$Q$126)</f>
        <v>3438802</v>
      </c>
      <c r="R131" s="105">
        <f>SUMIF($E$4:$E$126,"111",$R$4:$R$126)</f>
        <v>250509069</v>
      </c>
      <c r="S131" s="105">
        <f>SUMIF($E$4:$E$126,"111",$S$4:$S$126)</f>
        <v>0</v>
      </c>
      <c r="T131" s="105">
        <f>SUMIF($E$4:$E$126,"111",$T$4:$T$126)</f>
        <v>0</v>
      </c>
      <c r="U131" s="105">
        <f>SUMIF($E$4:$E$126,"111",$U$4:$U$126)</f>
        <v>0</v>
      </c>
      <c r="V131" s="105">
        <f>SUMIF($E$4:$E$126,"111",$V$4:$V$126)</f>
        <v>0</v>
      </c>
      <c r="W131" s="105">
        <f>SUMIF($E$4:$E$126,"111",$W$4:$W$126)</f>
        <v>0</v>
      </c>
      <c r="X131" s="105">
        <f>SUMIF($E$4:$E$126,"111",$X$4:$X$126)</f>
        <v>0</v>
      </c>
      <c r="Y131" s="105">
        <f>SUMIF($E$4:$E$126,"111",$Y$4:$Y$126)</f>
        <v>0</v>
      </c>
      <c r="Z131" s="105">
        <f>SUMIF($E$4:$E$126,"111",$Z$4:$Z$126)</f>
        <v>339585184</v>
      </c>
      <c r="AB131" s="108">
        <f t="shared" ref="AB131:AB140" si="149">+AC131/G131</f>
        <v>0.15612461644730846</v>
      </c>
      <c r="AC131" s="19">
        <f t="shared" ref="AC131:AC137" si="150">SUM(AE131:AV131)</f>
        <v>631399359</v>
      </c>
      <c r="AD131" s="106">
        <f>SUMIF($E$4:$E$126,"111",$AD$4:$AD$126)</f>
        <v>0</v>
      </c>
      <c r="AE131" s="106">
        <f>SUMIF($E$4:$E$126,"111",$AE$4:$AE$126)</f>
        <v>0</v>
      </c>
      <c r="AF131" s="106">
        <f>SUMIF($E$4:$E$126,"111",$AF$4:$AF$126)</f>
        <v>581399359</v>
      </c>
      <c r="AG131" s="106">
        <f>SUMIF($E$4:$E$126,"111",$AG$4:$AG$126)</f>
        <v>0</v>
      </c>
      <c r="AH131" s="106">
        <f>SUMIF($E$4:$E$126,"111",$AH$4:$AH$126)</f>
        <v>0</v>
      </c>
      <c r="AI131" s="106">
        <f>SUMIF($E$4:$E$126,"111",$AI$4:$AI$126)</f>
        <v>0</v>
      </c>
      <c r="AJ131" s="106">
        <f>SUMIF($E$4:$E$126,"111",$AJ$4:$AJ$126)</f>
        <v>0</v>
      </c>
      <c r="AK131" s="106">
        <f>SUMIF($E$4:$E$126,"111",$AK$4:$AK$126)</f>
        <v>0</v>
      </c>
      <c r="AL131" s="106">
        <f>SUMIF($E$4:$E$126,"111",$AL$4:$AL$126)</f>
        <v>0</v>
      </c>
      <c r="AM131" s="106">
        <f>SUMIF($E$4:$E$126,"111",$AM$4:$AM$126)</f>
        <v>0</v>
      </c>
      <c r="AN131" s="106">
        <f>SUMIF($E$4:$E$126,"111",$AN$4:$AN$126)</f>
        <v>50000000</v>
      </c>
      <c r="AO131" s="106">
        <f>SUMIF($E$4:$E$126,"111",$AO$4:$AO$126)</f>
        <v>0</v>
      </c>
      <c r="AP131" s="106">
        <f>SUMIF($E$4:$E$126,"111",$AP$4:$AP$126)</f>
        <v>0</v>
      </c>
      <c r="AQ131" s="106">
        <f>SUMIF($E$4:$E$126,"111",$AQ$4:$AQ$126)</f>
        <v>0</v>
      </c>
      <c r="AR131" s="106">
        <f>SUMIF($E$4:$E$126,"111",$AR$4:$AR$126)</f>
        <v>0</v>
      </c>
      <c r="AS131" s="106">
        <f>SUMIF($E$4:$E$126,"111",$AR$4:$AR$126)</f>
        <v>0</v>
      </c>
      <c r="AT131" s="106">
        <f>SUMIF($E$4:$E$126,"111",$AT$4:$AT$126)</f>
        <v>0</v>
      </c>
      <c r="AU131" s="106">
        <f>SUMIF($E$4:$E$126,"111",$AU$4:$AU$126)</f>
        <v>0</v>
      </c>
      <c r="AV131" s="106">
        <f>SUMIF($E$4:$E$126,"111",$AV$4:$AV$126)</f>
        <v>0</v>
      </c>
      <c r="AW131" s="91">
        <f t="shared" ref="AW131:AW140" si="151">1-AB131</f>
        <v>0.84387538355269154</v>
      </c>
      <c r="AX131" s="19">
        <f>SUM(AY131:BQ131)</f>
        <v>3412801827</v>
      </c>
      <c r="AY131" s="109">
        <f>SUMIF($E$4:$E$126,"111",$AY$4:$AY$126)</f>
        <v>0</v>
      </c>
      <c r="AZ131" s="109">
        <f>SUMIF($E$4:$E$126,"111",$AZ$4:$AZ$126)</f>
        <v>0</v>
      </c>
      <c r="BA131" s="109">
        <f>SUMIF($E$4:$E$126,"111",$BA$4:$BA$126)</f>
        <v>2665604374</v>
      </c>
      <c r="BB131" s="109">
        <f>SUMIF($E$4:$E$126,"111",$BB$4:$BB$126)</f>
        <v>171003327</v>
      </c>
      <c r="BC131" s="109">
        <f>SUMIF($E$4:$E$126,"111",$BC$4:$BC$126)</f>
        <v>0</v>
      </c>
      <c r="BD131" s="109">
        <f>SUMIF($E$4:$E$126,"111",$BD$4:$BD$126)</f>
        <v>0</v>
      </c>
      <c r="BE131" s="109">
        <f>SUMIF($E$4:$E$126,"111",$BE$4:$BE$126)</f>
        <v>54387</v>
      </c>
      <c r="BF131" s="109">
        <f>SUMIF($E$4:$E$127,"111",$BF$4:$BF$127)</f>
        <v>30665828</v>
      </c>
      <c r="BG131" s="109">
        <f>SUMIF($E$4:$E$126,"111",$BG$4:$BG$126)</f>
        <v>1940856</v>
      </c>
      <c r="BH131" s="109">
        <f>SUMIF($E$4:$E$126,"111",$BH$4:$BH$126)</f>
        <v>3438802</v>
      </c>
      <c r="BI131" s="109">
        <f>SUMIF($E$4:$E$126,"111",$BI$4:$BI$126)</f>
        <v>200509069</v>
      </c>
      <c r="BJ131" s="109">
        <f>SUMIF($E$4:$E$126,"111",$BJ$4:$BJ$126)</f>
        <v>0</v>
      </c>
      <c r="BK131" s="109">
        <f>SUMIF($E$4:$E$126,"111",$BK$4:$BK$126)</f>
        <v>0</v>
      </c>
      <c r="BL131" s="109">
        <f>SUMIF($E$4:$E$126,"111",$BL$4:$BL$126)</f>
        <v>0</v>
      </c>
      <c r="BM131" s="109">
        <f>SUMIF($E$4:$E$126,"111",$BM$4:$BM$126)</f>
        <v>0</v>
      </c>
      <c r="BN131" s="109">
        <f>SUMIF($E$4:$E$126,"111",$BN$4:$BN$126)</f>
        <v>0</v>
      </c>
      <c r="BO131" s="109">
        <f>SUMIF($E$4:$E$126,"111",$BO$4:$BO$126)</f>
        <v>0</v>
      </c>
      <c r="BP131" s="109">
        <f>SUMIF($E$4:$E$126,"111",$BP$4:$BP$126)</f>
        <v>0</v>
      </c>
      <c r="BQ131" s="110">
        <f>SUMIF($E$4:$E$126,"111",$BQ$4:$BQ$126)</f>
        <v>339585184</v>
      </c>
      <c r="BR131" s="111">
        <f t="shared" ref="BR131:BR140" si="152">+BS131/G131</f>
        <v>8.8544171155386237E-2</v>
      </c>
      <c r="BS131" s="23">
        <f>SUM(BU131:CL131)</f>
        <v>358090442</v>
      </c>
      <c r="BT131" s="106">
        <f>SUMIF($E$4:$E$126,"111",$BT$4:$BT$126)</f>
        <v>0</v>
      </c>
      <c r="BU131" s="106">
        <f>SUMIF($E$4:$E$126,"111",$BU$4:$BU$126)</f>
        <v>0</v>
      </c>
      <c r="BV131" s="106">
        <f>SUMIF($E$4:$E$126,"111",$BV$4:$BV$126)</f>
        <v>358090442</v>
      </c>
      <c r="BW131" s="106">
        <f>SUMIF($E$4:$E$126,"111",$BW$4:$BW$126)</f>
        <v>0</v>
      </c>
      <c r="BX131" s="106">
        <f>SUMIF($E$4:$E$126,"111",$BX$4:$BX$126)</f>
        <v>0</v>
      </c>
      <c r="BY131" s="106">
        <f>SUMIF($E$4:$E$126,"111",$BY$4:$BY$126)</f>
        <v>0</v>
      </c>
      <c r="BZ131" s="106">
        <f>SUMIF($E$4:$E$126,"111",$BZ$4:$BZ$126)</f>
        <v>0</v>
      </c>
      <c r="CA131" s="106">
        <f>SUMIF($E$4:$E$126,"111",$CA$4:$CA$126)</f>
        <v>0</v>
      </c>
      <c r="CB131" s="106">
        <f>SUMIF($E$4:$E$126,"111",$CB$4:$CB$126)</f>
        <v>0</v>
      </c>
      <c r="CC131" s="106">
        <f>SUMIF($E$4:$E$126,"111",$CC$4:$CC$126)</f>
        <v>0</v>
      </c>
      <c r="CD131" s="106">
        <f>SUMIF($E$4:$E$126,"111",$CD$4:$CD$126)</f>
        <v>0</v>
      </c>
      <c r="CE131" s="106">
        <f>SUMIF($E$4:$E$126,"111",$CE$4:$CE$126)</f>
        <v>0</v>
      </c>
      <c r="CF131" s="106">
        <f>SUMIF($E$4:$E$126,"111",$CF$4:$CF$126)</f>
        <v>0</v>
      </c>
      <c r="CG131" s="106">
        <f>SUMIF($E$4:$E$126,"111",$CG$4:$CG$126)</f>
        <v>0</v>
      </c>
      <c r="CH131" s="106">
        <f>SUMIF($E$4:$E$126,"111",$CH$4:$CH$126)</f>
        <v>0</v>
      </c>
      <c r="CI131" s="106">
        <f>SUMIF($E$4:$E$126,"111",$CI$4:$CI$126)</f>
        <v>0</v>
      </c>
      <c r="CJ131" s="106">
        <f>SUMIF($E$4:$E$126,"111",$CJ$4:$CJ$126)</f>
        <v>0</v>
      </c>
      <c r="CK131" s="106">
        <f>SUMIF($E$4:$E$126,"111",$CK$4:$CK$126)</f>
        <v>0</v>
      </c>
      <c r="CL131" s="112">
        <f>SUMIF($E$4:$E$126,"111",$CL$4:$CL$126)</f>
        <v>0</v>
      </c>
      <c r="CM131" s="16">
        <f t="shared" si="147"/>
        <v>0.91145582884461374</v>
      </c>
      <c r="CN131" s="19">
        <f>SUM(CO131:DG131)</f>
        <v>3686110744</v>
      </c>
      <c r="CO131" s="109">
        <f>SUMIF($E$4:$E$126,"111",$CO$4:$CO$126)</f>
        <v>0</v>
      </c>
      <c r="CP131" s="109">
        <f>SUMIF($E$4:$E$126,"111",$CP$4:$CP$126)</f>
        <v>0</v>
      </c>
      <c r="CQ131" s="109">
        <f>SUMIF($E$4:$E$126,"111",$CQ$4:$CQ$126)</f>
        <v>2888913291</v>
      </c>
      <c r="CR131" s="109">
        <f>SUMIF($E$4:$E$126,"111",$CR$4:$CR$126)</f>
        <v>171003327</v>
      </c>
      <c r="CS131" s="109">
        <f>SUMIF($E$4:$E$126,"111",$CS$4:$CS$126)</f>
        <v>0</v>
      </c>
      <c r="CT131" s="109">
        <f>SUMIF($E$4:$E$126,"111",$CT$4:$CT$126)</f>
        <v>0</v>
      </c>
      <c r="CU131" s="109">
        <f>SUMIF($E$4:$E$126,"111",$CU$4:$CU$126)</f>
        <v>54387</v>
      </c>
      <c r="CV131" s="113">
        <f>SUMIF($E$4:$E$126,"111",$CV$4:$CV$126)</f>
        <v>30665828</v>
      </c>
      <c r="CW131" s="113">
        <f>SUMIF($E$4:$E$126,"111",$CW$4:$CW$126)</f>
        <v>1940856</v>
      </c>
      <c r="CX131" s="113">
        <f>SUMIF($E$4:$E$126,"111",$CX$4:$CX$126)</f>
        <v>3438802</v>
      </c>
      <c r="CY131" s="113">
        <f>SUMIF($E$4:$E$126,"111",$CY$4:$CY$126)</f>
        <v>250509069</v>
      </c>
      <c r="CZ131" s="113">
        <f>SUMIF($E$4:$E$126,"111",$CZ$4:$CZ$126)</f>
        <v>0</v>
      </c>
      <c r="DA131" s="113">
        <f>SUMIF($E$4:$E$126,"111",$DA$4:$DA$126)</f>
        <v>0</v>
      </c>
      <c r="DB131" s="113">
        <f>SUMIF($E$4:$E$126,"111",$DB$4:$DB$126)</f>
        <v>0</v>
      </c>
      <c r="DC131" s="113">
        <f>SUMIF($E$4:$E$126,"111",$DC$4:$DC$126)</f>
        <v>0</v>
      </c>
      <c r="DD131" s="113">
        <f>SUMIF($E$4:$E$126,"111",$DD$4:$DD$126)</f>
        <v>0</v>
      </c>
      <c r="DE131" s="113">
        <f>SUMIF($E$4:$E$126,"111",$DE$4:$DE$126)</f>
        <v>0</v>
      </c>
      <c r="DF131" s="113">
        <f>SUMIF($E$4:$E$126,"111",$DF$4:$DF$126)</f>
        <v>0</v>
      </c>
      <c r="DG131" s="113">
        <f>SUMIF($E$4:$E$126,"111",$DG$4:$DG$126)</f>
        <v>339585184</v>
      </c>
      <c r="DJ131" s="224"/>
      <c r="DK131" s="227" t="s">
        <v>377</v>
      </c>
      <c r="DL131" s="227" t="s">
        <v>378</v>
      </c>
      <c r="DM131" s="228" t="s">
        <v>379</v>
      </c>
    </row>
    <row r="132" spans="3:117" ht="18" customHeight="1" x14ac:dyDescent="0.25">
      <c r="C132" s="114"/>
      <c r="D132" s="104" t="s">
        <v>350</v>
      </c>
      <c r="E132" s="97">
        <v>211</v>
      </c>
      <c r="F132" s="105"/>
      <c r="G132" s="106">
        <f>SUMIF($E$4:$E$126,"211",$G$4:$G$126)</f>
        <v>4264244656</v>
      </c>
      <c r="H132" s="106">
        <f>SUMIF($E$4:$E$126,"211",$H$4:$H$126)</f>
        <v>0</v>
      </c>
      <c r="I132" s="107">
        <f>SUMIF($E$4:$E$127,"211",$I$4:$I$127)</f>
        <v>0</v>
      </c>
      <c r="J132" s="107">
        <f>SUMIF($E$4:$E$127,"211",$J$4:$J$127)</f>
        <v>3598735209</v>
      </c>
      <c r="K132" s="106">
        <f>SUMIF($E$4:$E$126,"211",$K$4:$K$126)</f>
        <v>0</v>
      </c>
      <c r="L132" s="105">
        <f>SUMIF($E$4:$E$126,"211",$L$4:$L$126)</f>
        <v>0</v>
      </c>
      <c r="M132" s="105">
        <f>SUMIF($E$4:$E$126,"211",$M$4:$M$126)</f>
        <v>0</v>
      </c>
      <c r="N132" s="105">
        <f>SUMIF($E$4:$E$126,"211",$N$4:$N$126)</f>
        <v>0</v>
      </c>
      <c r="O132" s="105">
        <f>SUMIF($E$4:$E$126,"211",$O$4:$O$126)</f>
        <v>0</v>
      </c>
      <c r="P132" s="105">
        <f>SUMIF($E$4:$E$126,"211",$P$4:$P$126)</f>
        <v>0</v>
      </c>
      <c r="Q132" s="105">
        <f>SUMIF($E$4:$E$126,"211",$Q$4:$Q$126)</f>
        <v>0</v>
      </c>
      <c r="R132" s="105">
        <f>SUMIF($E$4:$E$126,"211",$R$4:$R$126)</f>
        <v>95432388</v>
      </c>
      <c r="S132" s="105">
        <f>SUMIF($E$4:$E$126,"211",$S$4:$S$126)</f>
        <v>0</v>
      </c>
      <c r="T132" s="105">
        <f>SUMIF($E$4:$E$126,"211",$T$4:$T$126)</f>
        <v>380000000</v>
      </c>
      <c r="U132" s="105">
        <f>SUMIF($E$4:$E$126,"211",$U$4:$U$126)</f>
        <v>0</v>
      </c>
      <c r="V132" s="105">
        <f>SUMIF($E$4:$E$126,"211",$V$4:$V$126)</f>
        <v>0</v>
      </c>
      <c r="W132" s="105">
        <f>SUMIF($E$4:$E$126,"211",$W$4:$W$126)</f>
        <v>0</v>
      </c>
      <c r="X132" s="105">
        <f>SUMIF($E$4:$E$126,"211",$X$4:$X$126)</f>
        <v>0</v>
      </c>
      <c r="Y132" s="105">
        <f>SUMIF($E$4:$E$126,"211",$Y$4:$Y$126)</f>
        <v>0</v>
      </c>
      <c r="Z132" s="105">
        <f>SUMIF($E$4:$E$126,"211",$Z$4:$Z$126)</f>
        <v>190077059</v>
      </c>
      <c r="AB132" s="108">
        <f t="shared" si="149"/>
        <v>0.22701255863401848</v>
      </c>
      <c r="AC132" s="19">
        <f t="shared" si="150"/>
        <v>968037090</v>
      </c>
      <c r="AD132" s="106">
        <f>SUMIF($E$4:$E$126,"211",$AD$4:$AD$126)</f>
        <v>0</v>
      </c>
      <c r="AE132" s="106">
        <f>SUMIF($E$4:$E$126,"211",$AE$4:$AE$126)</f>
        <v>0</v>
      </c>
      <c r="AF132" s="106">
        <f>SUMIF($E$4:$E$126,"211",$AF$4:$AF$126)</f>
        <v>771017850</v>
      </c>
      <c r="AG132" s="106">
        <f>SUMIF($E$4:$E$126,"211",$AG$4:$AG$126)</f>
        <v>0</v>
      </c>
      <c r="AH132" s="106">
        <f>SUMIF($E$4:$E$126,"211",$AH$4:$AH$126)</f>
        <v>0</v>
      </c>
      <c r="AI132" s="106">
        <f>SUMIF($E$4:$E$126,"211",$AI$4:$AI$126)</f>
        <v>0</v>
      </c>
      <c r="AJ132" s="106">
        <f>SUMIF($E$4:$E$126,"211",$AJ$4:$AJ$126)</f>
        <v>0</v>
      </c>
      <c r="AK132" s="106">
        <f>SUMIF($E$4:$E$126,"211",$AK$4:$AK$126)</f>
        <v>0</v>
      </c>
      <c r="AL132" s="106">
        <f>SUMIF($E$4:$E$126,"211",$AL$4:$AL$126)</f>
        <v>0</v>
      </c>
      <c r="AM132" s="106">
        <f>SUMIF($E$4:$E$126,"211",$AM$4:$AM$126)</f>
        <v>0</v>
      </c>
      <c r="AN132" s="106">
        <f>SUMIF($E$4:$E$126,"211",$AN$4:$AN$126)</f>
        <v>62019240</v>
      </c>
      <c r="AO132" s="106">
        <f>SUMIF($E$4:$E$126,"211",$AO$4:$AO$126)</f>
        <v>0</v>
      </c>
      <c r="AP132" s="106">
        <f>SUMIF($E$4:$E$126,"211",$AP$4:$AP$126)</f>
        <v>120000000</v>
      </c>
      <c r="AQ132" s="106">
        <f>SUMIF($E$4:$E$126,"211",$AQ$4:$AQ$126)</f>
        <v>0</v>
      </c>
      <c r="AR132" s="106">
        <f>SUMIF($E$4:$E$126,"211",$AR$4:$AR$126)</f>
        <v>0</v>
      </c>
      <c r="AS132" s="106">
        <f>SUMIF($E$4:$E$126,"211",$AS$4:$AS$126)</f>
        <v>0</v>
      </c>
      <c r="AT132" s="106">
        <f>SUMIF($E$4:$E$126,"211",$AT$4:$AT$126)</f>
        <v>0</v>
      </c>
      <c r="AU132" s="106">
        <f>SUMIF($E$4:$E$126,"211",$AU$4:$AU$126)</f>
        <v>0</v>
      </c>
      <c r="AV132" s="106">
        <f>SUMIF($E$4:$E$126,"211",$AV$4:$AV$126)</f>
        <v>15000000</v>
      </c>
      <c r="AW132" s="91">
        <f t="shared" si="151"/>
        <v>0.77298744136598152</v>
      </c>
      <c r="AX132" s="19">
        <f t="shared" ref="AX132:AX139" si="153">SUM(AY132:BQ132)</f>
        <v>3296207566</v>
      </c>
      <c r="AY132" s="109">
        <f>SUMIF($E$4:$E$126,"211",$AY$4:$AY$126)</f>
        <v>0</v>
      </c>
      <c r="AZ132" s="109">
        <f>SUMIF($E$4:$E$126,"211",$AZ$4:$AZ$126)</f>
        <v>0</v>
      </c>
      <c r="BA132" s="109">
        <f>SUMIF($E$4:$E$126,"211",$BA$4:$BA$126)</f>
        <v>2827717359</v>
      </c>
      <c r="BB132" s="109">
        <f>SUMIF($E$4:$E$126,"211",$BB$4:$BB$126)</f>
        <v>0</v>
      </c>
      <c r="BC132" s="109">
        <f>SUMIF($E$4:$E$126,"211",$BC$4:$BC$126)</f>
        <v>0</v>
      </c>
      <c r="BD132" s="109">
        <f>SUMIF($E$4:$E$126,"211",$BD$4:$BD$126)</f>
        <v>0</v>
      </c>
      <c r="BE132" s="109">
        <f>SUMIF($E$4:$E$126,"211",$BE$4:$BE$126)</f>
        <v>0</v>
      </c>
      <c r="BF132" s="109">
        <f>SUMIF($E$4:$E$126,"211",$BF$4:$BF$126)</f>
        <v>0</v>
      </c>
      <c r="BG132" s="109">
        <f>SUMIF($E$4:$E$126,"211",$BG$4:$BG$126)</f>
        <v>0</v>
      </c>
      <c r="BH132" s="109">
        <f>SUMIF($E$4:$E$126,"211",$BH$4:$BH$126)</f>
        <v>0</v>
      </c>
      <c r="BI132" s="109">
        <f>SUMIF($E$4:$E$126,"211",$BI$4:$BI$126)</f>
        <v>33413148</v>
      </c>
      <c r="BJ132" s="109">
        <f>SUMIF($E$4:$E$126,"211",$BJ$4:$BJ$126)</f>
        <v>0</v>
      </c>
      <c r="BK132" s="109">
        <f>SUMIF($E$4:$E$126,"211",$BK$4:$BK$126)</f>
        <v>260000000</v>
      </c>
      <c r="BL132" s="109">
        <f>SUMIF($E$4:$E$126,"211",$BL$4:$BL$126)</f>
        <v>0</v>
      </c>
      <c r="BM132" s="109">
        <f>SUMIF($E$4:$E$126,"211",$BM$4:$BM$126)</f>
        <v>0</v>
      </c>
      <c r="BN132" s="109">
        <f>SUMIF($E$4:$E$126,"211",$BN$4:$BN$126)</f>
        <v>0</v>
      </c>
      <c r="BO132" s="109">
        <f>SUMIF($E$4:$E$126,"211",$BO$4:$BO$126)</f>
        <v>0</v>
      </c>
      <c r="BP132" s="109">
        <f>SUMIF($E$4:$E$126,"211",$BP$4:$BP$126)</f>
        <v>0</v>
      </c>
      <c r="BQ132" s="110">
        <f>SUMIF($E$4:$E$126,"211",$BQ$4:$BQ$126)</f>
        <v>175077059</v>
      </c>
      <c r="BR132" s="111">
        <f t="shared" si="152"/>
        <v>0.1119527047605685</v>
      </c>
      <c r="BS132" s="23">
        <f t="shared" ref="BS132:BS136" si="154">SUM(BU132:CL132)</f>
        <v>477393723</v>
      </c>
      <c r="BT132" s="106">
        <f>SUMIF($E$4:$E$126,"211",$BT$4:$BT$126)</f>
        <v>0</v>
      </c>
      <c r="BU132" s="106">
        <f>SUMIF($E$4:$E$126,"211",$BU$4:$BU$126)</f>
        <v>0</v>
      </c>
      <c r="BV132" s="106">
        <f>SUMIF($E$4:$E$126,"211",$BV$4:$BV$126)</f>
        <v>344128320</v>
      </c>
      <c r="BW132" s="106">
        <f>SUMIF($E$4:$E$126,"211",$BW$4:$BW$126)</f>
        <v>0</v>
      </c>
      <c r="BX132" s="106">
        <f>SUMIF($E$4:$E$126,"211",$BX$4:$BX$126)</f>
        <v>0</v>
      </c>
      <c r="BY132" s="106">
        <f>SUMIF($E$4:$E$126,"211",$BY$4:$BY$126)</f>
        <v>0</v>
      </c>
      <c r="BZ132" s="106">
        <f>SUMIF($E$4:$E$126,"211",$BZ$4:$BZ$126)</f>
        <v>0</v>
      </c>
      <c r="CA132" s="106">
        <f>SUMIF($E$4:$E$126,"211",$CA$4:$CA$126)</f>
        <v>0</v>
      </c>
      <c r="CB132" s="106">
        <f>SUMIF($E$4:$E$126,"211",$CB$4:$CB$126)</f>
        <v>0</v>
      </c>
      <c r="CC132" s="106">
        <f>SUMIF($E$4:$E$126,"211",$CC$4:$CC$126)</f>
        <v>0</v>
      </c>
      <c r="CD132" s="106">
        <f>SUMIF($E$4:$E$126,"211",$CD$4:$CD$126)</f>
        <v>15000000</v>
      </c>
      <c r="CE132" s="106">
        <f>SUMIF($E$4:$E$126,"211",$CE$4:$CE$126)</f>
        <v>0</v>
      </c>
      <c r="CF132" s="106">
        <f>SUMIF($E$4:$E$126,"211",$CF$4:$CF$126)</f>
        <v>115284385</v>
      </c>
      <c r="CG132" s="106">
        <f>SUMIF($E$4:$E$126,"211",$CG$4:$CG$126)</f>
        <v>0</v>
      </c>
      <c r="CH132" s="106">
        <f>SUMIF($E$4:$E$126,"211",$CH$4:$CH$126)</f>
        <v>0</v>
      </c>
      <c r="CI132" s="106">
        <f>SUMIF($E$4:$E$126,"211",$CI$4:$CI$126)</f>
        <v>0</v>
      </c>
      <c r="CJ132" s="106">
        <f>SUMIF($E$4:$E$126,"211",$CJ$4:$CJ$126)</f>
        <v>0</v>
      </c>
      <c r="CK132" s="106">
        <f>SUMIF($E$4:$E$126,"211",$CK$4:$CK$126)</f>
        <v>0</v>
      </c>
      <c r="CL132" s="112">
        <f>SUMIF($E$4:$E$126,"211",$CL$4:$CL$126)</f>
        <v>2981018</v>
      </c>
      <c r="CM132" s="16">
        <f t="shared" si="147"/>
        <v>0.88804729523943149</v>
      </c>
      <c r="CN132" s="19">
        <f t="shared" ref="CN132:CN139" ca="1" si="155">SUM(CO132:DG132)</f>
        <v>3786850933</v>
      </c>
      <c r="CO132" s="109">
        <f>SUMIF($E$4:$E$126,"211",$CO$4:$CO$126)</f>
        <v>0</v>
      </c>
      <c r="CP132" s="109">
        <f ca="1">SUMIF($E$4:$E$127,"211",$CP$4:$CP$126)</f>
        <v>0</v>
      </c>
      <c r="CQ132" s="109">
        <f>SUMIF($E$4:$E$126,"211",$CQ$4:$CQ$126)</f>
        <v>3254606889</v>
      </c>
      <c r="CR132" s="109">
        <f>SUMIF($E$4:$E$126,"211",$CR$4:$CR$126)</f>
        <v>0</v>
      </c>
      <c r="CS132" s="109">
        <f>SUMIF($E$4:$E$126,"211",$CS$4:$CS$126)</f>
        <v>0</v>
      </c>
      <c r="CT132" s="109">
        <f>SUMIF($E$4:$E$126,"211",$CT$4:$CT$126)</f>
        <v>0</v>
      </c>
      <c r="CU132" s="109">
        <f>SUMIF($E$4:$E$126,"211",$CU$4:$CU$126)</f>
        <v>0</v>
      </c>
      <c r="CV132" s="113">
        <f>SUMIF($E$4:$E$126,"211",$CV$4:$CV$126)</f>
        <v>0</v>
      </c>
      <c r="CW132" s="113">
        <f>SUMIF($E$4:$E$126,"211",$CW$4:$CW$126)</f>
        <v>0</v>
      </c>
      <c r="CX132" s="113">
        <f>SUMIF($E$4:$E$126,"211",$CX$4:$CX$126)</f>
        <v>0</v>
      </c>
      <c r="CY132" s="113">
        <f>SUMIF($E$4:$E$126,"211",$CY$4:$CY$126)</f>
        <v>80432388</v>
      </c>
      <c r="CZ132" s="113">
        <f>SUMIF($E$4:$E$126,"211",$CZ$4:$CZ$126)</f>
        <v>0</v>
      </c>
      <c r="DA132" s="113">
        <f>SUMIF($E$4:$E$126,"211",$DA$4:$DA$126)</f>
        <v>264715615</v>
      </c>
      <c r="DB132" s="113">
        <f>SUMIF($E$4:$E$126,"211",$DB$4:$DB$126)</f>
        <v>0</v>
      </c>
      <c r="DC132" s="113">
        <f>SUMIF($E$4:$E$126,"211",$DC$4:$DC$126)</f>
        <v>0</v>
      </c>
      <c r="DD132" s="113">
        <f>SUMIF($E$4:$E$126,"211",$DD$4:$DD$126)</f>
        <v>0</v>
      </c>
      <c r="DE132" s="113">
        <f>SUMIF($E$4:$E$126,"211",$DE$4:$DE$126)</f>
        <v>0</v>
      </c>
      <c r="DF132" s="113">
        <f>SUMIF($E$4:$E$126,"211",$DF$4:$DF$126)</f>
        <v>0</v>
      </c>
      <c r="DG132" s="113">
        <f>SUMIF($E$4:$E$126,"211",$DG$4:$DG$126)</f>
        <v>187096041</v>
      </c>
      <c r="DJ132" s="224" t="s">
        <v>373</v>
      </c>
      <c r="DK132" s="230">
        <v>4044201186</v>
      </c>
      <c r="DL132" s="230">
        <v>358090442</v>
      </c>
      <c r="DM132" s="235">
        <v>8.8499999999999995E-2</v>
      </c>
    </row>
    <row r="133" spans="3:117" ht="16.5" customHeight="1" x14ac:dyDescent="0.25">
      <c r="C133" s="114"/>
      <c r="D133" s="104" t="s">
        <v>351</v>
      </c>
      <c r="E133" s="97">
        <v>310</v>
      </c>
      <c r="F133" s="105"/>
      <c r="G133" s="106">
        <f>SUMIF($E$4:$E$126,"310",$G$4:$G$127)</f>
        <v>1107168096</v>
      </c>
      <c r="H133" s="106">
        <f>SUMIF($E$4:$E$126,"310",$H$4:$H$126)</f>
        <v>0</v>
      </c>
      <c r="I133" s="107">
        <f>SUMIF($E$4:$E$126,"310",$I$4:$I$126)</f>
        <v>0</v>
      </c>
      <c r="J133" s="107">
        <f>SUMIF($E$4:$E$126,"310",$J$4:$J$126)</f>
        <v>421000000</v>
      </c>
      <c r="K133" s="106">
        <f>SUMIF($E$4:$E$126,"310",$K$4:$K$126)</f>
        <v>0</v>
      </c>
      <c r="L133" s="105">
        <f>SUMIF($E$4:$E$126,"310",$L$4:$L$126)</f>
        <v>617168096</v>
      </c>
      <c r="M133" s="105">
        <f>SUMIF($E$4:$E$126,"310",$M$4:$M$126)</f>
        <v>0</v>
      </c>
      <c r="N133" s="105">
        <f>SUMIF($E$4:$E$126,"310",$N$4:$N$126)</f>
        <v>0</v>
      </c>
      <c r="O133" s="105">
        <f>SUMIF($E$4:$E$126,"310",$O$4:$O$126)</f>
        <v>0</v>
      </c>
      <c r="P133" s="105">
        <f>SUMIF($E$4:$E$126,"310",$P$4:$P$126)</f>
        <v>0</v>
      </c>
      <c r="Q133" s="105">
        <f>SUMIF($E$4:$E$126,"310",$Q$4:$Q$126)</f>
        <v>0</v>
      </c>
      <c r="R133" s="105">
        <f>SUMIF($E$4:$E$126,"310",$R$4:$R$126)</f>
        <v>0</v>
      </c>
      <c r="S133" s="105">
        <f>SUMIF($E$4:$E$126,"310",$S$4:$S$126)</f>
        <v>0</v>
      </c>
      <c r="T133" s="105">
        <f>SUMIF($E$4:$E$126,"310",$T$4:$T$126)</f>
        <v>0</v>
      </c>
      <c r="U133" s="105">
        <f>SUMIF($E$4:$E$126,"310",$U$4:$U$126)</f>
        <v>0</v>
      </c>
      <c r="V133" s="105">
        <f>SUMIF($E$4:$E$126,"310",$V$4:$V$126)</f>
        <v>0</v>
      </c>
      <c r="W133" s="105">
        <f>SUMIF($E$4:$E$118,"310",$W$4:$W$118)</f>
        <v>0</v>
      </c>
      <c r="X133" s="105">
        <f>SUMIF($E$4:$E$126,"310",$X$4:$X$126)</f>
        <v>0</v>
      </c>
      <c r="Y133" s="105">
        <f>SUMIF($E$4:$E$126,"310",$Y$4:$Y$126)</f>
        <v>0</v>
      </c>
      <c r="Z133" s="105">
        <f>SUMIF($E$4:$E$126,"310",$Z$4:$Z$126)</f>
        <v>69000000</v>
      </c>
      <c r="AB133" s="108">
        <f t="shared" si="149"/>
        <v>0.3286509449780966</v>
      </c>
      <c r="AC133" s="23">
        <f t="shared" si="150"/>
        <v>363871841</v>
      </c>
      <c r="AD133" s="106">
        <f>SUMIF($E$4:$E$126,"310",$AD$4:$AD$126)</f>
        <v>0</v>
      </c>
      <c r="AE133" s="106">
        <f>SUMIF($E$4:$E$126,"310",$AE$4:$AE$126)</f>
        <v>0</v>
      </c>
      <c r="AF133" s="106">
        <f>SUMIF($E$4:$E$126,"310",$AF$4:$AF$126)</f>
        <v>6621400</v>
      </c>
      <c r="AG133" s="106">
        <f>SUMIF($E$4:$E$126,"310",$AG$4:$AG$126)</f>
        <v>0</v>
      </c>
      <c r="AH133" s="106">
        <f>SUMIF($E$4:$E$126,"310",$AH$4:$AH$126)</f>
        <v>357250441</v>
      </c>
      <c r="AI133" s="106">
        <f>SUMIF($E$4:$E$126,"310",$AI$4:$AI$126)</f>
        <v>0</v>
      </c>
      <c r="AJ133" s="106">
        <f>SUMIF($E$4:$E$126,"310",$AJ$4:$AJ$126)</f>
        <v>0</v>
      </c>
      <c r="AK133" s="106">
        <f>SUMIF($E$4:$E$126,"310",$AK$4:$AK$126)</f>
        <v>0</v>
      </c>
      <c r="AL133" s="106">
        <f>SUMIF($E$4:$E$126,"310",$AL$4:$AL$126)</f>
        <v>0</v>
      </c>
      <c r="AM133" s="106">
        <f>SUMIF($E$4:$E$118,"310",$AM$4:$AM$118)</f>
        <v>0</v>
      </c>
      <c r="AN133" s="106">
        <f>SUMIF($E$4:$E$126,"310",$AN$4:$AN$126)</f>
        <v>0</v>
      </c>
      <c r="AO133" s="106">
        <f>SUMIF($E$4:$E$126,"310",$AO$4:$AO$126)</f>
        <v>0</v>
      </c>
      <c r="AP133" s="106">
        <f>SUMIF($E$4:$E$126,"310",$AP$4:$AP$126)</f>
        <v>0</v>
      </c>
      <c r="AQ133" s="106">
        <f>SUMIF($E$4:$E$126,"310",$AQ$4:$AQ$126)</f>
        <v>0</v>
      </c>
      <c r="AR133" s="106">
        <f>SUMIF($E$4:$E$126,"310",$AR$4:$AR$126)</f>
        <v>0</v>
      </c>
      <c r="AS133" s="106">
        <f>SUMIF($E$4:$E$126,"310",$AS$4:$AS$126)</f>
        <v>0</v>
      </c>
      <c r="AT133" s="106">
        <f>SUMIF($E$4:$E$126,"310",$AT$4:$AT$126)</f>
        <v>0</v>
      </c>
      <c r="AU133" s="106">
        <f>SUMIF($E$4:$E$126,"310",$AU$4:$AU$126)</f>
        <v>0</v>
      </c>
      <c r="AV133" s="106">
        <f>SUMIF($E$4:$E$126,"310",$AV$4:$AV$126)</f>
        <v>0</v>
      </c>
      <c r="AW133" s="91">
        <f t="shared" si="151"/>
        <v>0.67134905502190345</v>
      </c>
      <c r="AX133" s="19">
        <f t="shared" si="153"/>
        <v>743296255</v>
      </c>
      <c r="AY133" s="109">
        <f>SUMIF($E$4:$E$126,"310",$AY$4:$AY$126)</f>
        <v>0</v>
      </c>
      <c r="AZ133" s="109">
        <f>SUMIF($E$4:$E$126,"310",$AZ$4:$AZ$126)</f>
        <v>0</v>
      </c>
      <c r="BA133" s="109">
        <f>SUMIF($E$4:$E$126,"310",$BA$4:$BA$126)</f>
        <v>414378600</v>
      </c>
      <c r="BB133" s="109">
        <f>SUMIF($E$4:$E$126,"310",$BB$4:$BB$126)</f>
        <v>0</v>
      </c>
      <c r="BC133" s="109">
        <f>SUMIF($E$4:$E$126,"310",$BC$4:$BC$126)</f>
        <v>259917655</v>
      </c>
      <c r="BD133" s="109">
        <f>SUMIF($E$4:$E$126,"310",$BD$4:$BD$126)</f>
        <v>0</v>
      </c>
      <c r="BE133" s="109">
        <f>SUMIF($E$4:$E$126,"310",$BE$4:$BE$126)</f>
        <v>0</v>
      </c>
      <c r="BF133" s="109">
        <f>SUMIF($E$4:$E$126,"310",$BF$4:$BF$126)</f>
        <v>0</v>
      </c>
      <c r="BG133" s="109">
        <f>SUMIF($E$4:$E$126,"310",$BG$4:$BG$126)</f>
        <v>0</v>
      </c>
      <c r="BH133" s="109">
        <f>SUMIF($E$4:$E$126,"310",$BH$4:$BH$126)</f>
        <v>0</v>
      </c>
      <c r="BI133" s="109">
        <f>SUMIF($E$4:$E$126,"310",$BI$4:$BI$126)</f>
        <v>0</v>
      </c>
      <c r="BJ133" s="109">
        <f>SUMIF($E$4:$E$126,"310",$BJ$4:$BJ$126)</f>
        <v>0</v>
      </c>
      <c r="BK133" s="109">
        <f>SUMIF($E$4:$E$126,"310",$BK$4:$BK$126)</f>
        <v>0</v>
      </c>
      <c r="BL133" s="109">
        <f>SUMIF($E$4:$E$126,"310",$BL$4:$BL$126)</f>
        <v>0</v>
      </c>
      <c r="BM133" s="109">
        <f>SUMIF($E$4:$E$126,"310",$BM$4:$BM$126)</f>
        <v>0</v>
      </c>
      <c r="BN133" s="109">
        <f>SUMIF($E$4:$E$126,"310",$BN$4:$BN$126)</f>
        <v>0</v>
      </c>
      <c r="BO133" s="109">
        <f>SUMIF($E$4:$E$126,"310",$BO$4:$BO$126)</f>
        <v>0</v>
      </c>
      <c r="BP133" s="109">
        <f>SUMIF($E$4:$E$126,"310",$BP$4:$BP$126)</f>
        <v>0</v>
      </c>
      <c r="BQ133" s="110">
        <f>SUMIF($E$4:$E$126,"310",$BQ$4:$BQ$126)</f>
        <v>69000000</v>
      </c>
      <c r="BR133" s="111">
        <f t="shared" si="152"/>
        <v>5.8873838792406818E-2</v>
      </c>
      <c r="BS133" s="23">
        <f t="shared" si="154"/>
        <v>65183236</v>
      </c>
      <c r="BT133" s="106">
        <f>SUMIF($E$4:$E$126,"310",$BT$4:$BT$126)</f>
        <v>0</v>
      </c>
      <c r="BU133" s="106">
        <f>SUMIF($E$4:$E$126,"310",$BU$4:$BU$126)</f>
        <v>0</v>
      </c>
      <c r="BV133" s="106">
        <f>SUMIF($E$4:$E$126,"310",$BV$4:$BV$126)</f>
        <v>6621400</v>
      </c>
      <c r="BW133" s="106">
        <f>SUMIF($E$4:$E$126,"310",$BW$4:$BW$126)</f>
        <v>0</v>
      </c>
      <c r="BX133" s="106">
        <f>SUMIF($E$4:$E$126,"310",$BX$4:$BX$126)</f>
        <v>58561836</v>
      </c>
      <c r="BY133" s="106">
        <f>SUMIF($E$4:$E$126,"310",$BY$4:$BY$126)</f>
        <v>0</v>
      </c>
      <c r="BZ133" s="106">
        <f>SUMIF($E$4:$E$126,"310",$BZ$4:$BZ$126)</f>
        <v>0</v>
      </c>
      <c r="CA133" s="106">
        <f>SUMIF($E$4:$E$126,"310",$CA$4:$CA$126)</f>
        <v>0</v>
      </c>
      <c r="CB133" s="106">
        <f>SUMIF($E$4:$E$126,"310",$CB$4:$CB$126)</f>
        <v>0</v>
      </c>
      <c r="CC133" s="106">
        <f>SUMIF($E$4:$E$126,"310",$CC$4:$CC$126)</f>
        <v>0</v>
      </c>
      <c r="CD133" s="106">
        <f>SUMIF($E$4:$E$126,"310",$CD$4:$CD$126)</f>
        <v>0</v>
      </c>
      <c r="CE133" s="106">
        <f>SUMIF($E$4:$E$126,"310",$CE$4:$CE$126)</f>
        <v>0</v>
      </c>
      <c r="CF133" s="106">
        <f>SUMIF($E$4:$E$126,"310",$CF$4:$CF$126)</f>
        <v>0</v>
      </c>
      <c r="CG133" s="106">
        <f>SUMIF($E$4:$E$126,"310",$CG$4:$CG$126)</f>
        <v>0</v>
      </c>
      <c r="CH133" s="106">
        <f>SUMIF($E$4:$E$126,"310",$CH$4:$CH$126)</f>
        <v>0</v>
      </c>
      <c r="CI133" s="106">
        <f>SUMIF($E$4:$E$126,"310",$CI$4:$CI$126)</f>
        <v>0</v>
      </c>
      <c r="CJ133" s="106">
        <f>SUMIF($E$4:$E$126,"310",$CJ$4:$CJ$126)</f>
        <v>0</v>
      </c>
      <c r="CK133" s="106">
        <f>SUMIF($E$4:$E$126,"310",$CK$4:$CK$126)</f>
        <v>0</v>
      </c>
      <c r="CL133" s="112">
        <f>SUMIF($E$4:$E$126,"310",$CL$4:$CL$126)</f>
        <v>0</v>
      </c>
      <c r="CM133" s="16">
        <f t="shared" si="147"/>
        <v>0.94112616120759318</v>
      </c>
      <c r="CN133" s="19">
        <f t="shared" si="155"/>
        <v>1041984860</v>
      </c>
      <c r="CO133" s="109">
        <f>SUMIF($E$4:$E$126,"310",$CO$4:$CO$126)</f>
        <v>0</v>
      </c>
      <c r="CP133" s="109">
        <f>SUMIF($E$4:$E$126,"310",$CP$4:$CP$126)</f>
        <v>0</v>
      </c>
      <c r="CQ133" s="109">
        <f>SUMIF($E$4:$E$126,"310",$CQ$4:$CQ$126)</f>
        <v>414378600</v>
      </c>
      <c r="CR133" s="109">
        <f>SUMIF($E$4:$E$126,"310",$CR$4:$CR$126)</f>
        <v>0</v>
      </c>
      <c r="CS133" s="109">
        <f>SUMIF($E$4:$E$126,"310",$CS$4:$CS$126)</f>
        <v>558606260</v>
      </c>
      <c r="CT133" s="109">
        <f>SUMIF($E$4:$E$126,"310",$CT$4:$CT$126)</f>
        <v>0</v>
      </c>
      <c r="CU133" s="109">
        <f>SUMIF($E$4:$E$126,"310",$CU$4:$CU$126)</f>
        <v>0</v>
      </c>
      <c r="CV133" s="113">
        <f>SUMIF($E$4:$E$126,"310",$CV$4:$CV$126)</f>
        <v>0</v>
      </c>
      <c r="CW133" s="113">
        <f>SUMIF($E$4:$E$126,"310",$CW$4:$CW$126)</f>
        <v>0</v>
      </c>
      <c r="CX133" s="113">
        <f>SUMIF($E$4:$E$126,"310",$CX$4:$CX$126)</f>
        <v>0</v>
      </c>
      <c r="CY133" s="113">
        <f>SUMIF($E$4:$E$126,"310",$CY$4:$CY$126)</f>
        <v>0</v>
      </c>
      <c r="CZ133" s="113">
        <f>SUMIF($E$4:$E$126,"310",$CZ$4:$CZ$126)</f>
        <v>0</v>
      </c>
      <c r="DA133" s="113">
        <f>SUMIF($E$4:$E$126,"310",$DA$4:$DA$126)</f>
        <v>0</v>
      </c>
      <c r="DB133" s="113">
        <f>SUMIF($E$4:$E$126,"310",$DB$4:$DB$126)</f>
        <v>0</v>
      </c>
      <c r="DC133" s="113">
        <f>SUMIF($E$4:$E$126,"310",$DC$4:$DC$126)</f>
        <v>0</v>
      </c>
      <c r="DD133" s="113">
        <f>SUMIF($E$4:$E$126,"310",$DD$4:$DD$126)</f>
        <v>0</v>
      </c>
      <c r="DE133" s="113">
        <f>SUMIF($E$4:$E$126,"310",$DE$4:$DE$126)</f>
        <v>0</v>
      </c>
      <c r="DF133" s="113">
        <f>SUMIF($E$4:$E$126,"310",$DF$4:$DF$126)</f>
        <v>0</v>
      </c>
      <c r="DG133" s="113">
        <f>SUMIF($E$4:$E$126,"310",$DG$4:$DG$126)</f>
        <v>69000000</v>
      </c>
      <c r="DJ133" s="224" t="s">
        <v>374</v>
      </c>
      <c r="DK133" s="230">
        <v>4264244656</v>
      </c>
      <c r="DL133" s="230">
        <v>477393723</v>
      </c>
      <c r="DM133" s="235">
        <v>0.112</v>
      </c>
    </row>
    <row r="134" spans="3:117" x14ac:dyDescent="0.25">
      <c r="C134" s="115"/>
      <c r="D134" s="104" t="s">
        <v>352</v>
      </c>
      <c r="E134" s="97">
        <v>410</v>
      </c>
      <c r="F134" s="105"/>
      <c r="G134" s="106">
        <f>SUMIF($E$4:$E$126,"410",$G$4:$G$126)</f>
        <v>4273737624</v>
      </c>
      <c r="H134" s="106">
        <f>SUMIF($E$4:$E$126,"410",$H$4:$H$126)</f>
        <v>0</v>
      </c>
      <c r="I134" s="107">
        <f>SUMIF($E$4:$E$126,"410",$I$4:$I$126)</f>
        <v>0</v>
      </c>
      <c r="J134" s="107">
        <f>SUMIF($E$4:$E$127,"410",$J$4:$J$127)</f>
        <v>1163096695</v>
      </c>
      <c r="K134" s="106">
        <f>SUMIF($E$4:$E$126,"410",$K$4:$K$126)</f>
        <v>0</v>
      </c>
      <c r="L134" s="105">
        <f>SUMIF($E$4:$E$126,"410",$L$4:$L$126)</f>
        <v>0</v>
      </c>
      <c r="M134" s="105">
        <f>SUMIF($E$4:$E$126,"410",$M$4:$M$126)</f>
        <v>74368590</v>
      </c>
      <c r="N134" s="105">
        <f>SUMIF($E$4:$E$126,"410",$N$4:$N$126)</f>
        <v>0</v>
      </c>
      <c r="O134" s="105">
        <f>SUMIF($E$4:$E$126,"410",$O$4:$O$126)</f>
        <v>0</v>
      </c>
      <c r="P134" s="105">
        <f>SUMIF($E$4:$E$126,"410",$P$4:$P$126)</f>
        <v>0</v>
      </c>
      <c r="Q134" s="105">
        <f>SUMIF($E$4:$E$126,"410",$Q$4:$Q$126)</f>
        <v>0</v>
      </c>
      <c r="R134" s="105">
        <f>SUMIF($E$4:$E$126,"410",$R$4:$R$126)</f>
        <v>0</v>
      </c>
      <c r="S134" s="105">
        <f>SUMIF($E$4:$E$126,"410",$S$4:$S$126)</f>
        <v>1300000000</v>
      </c>
      <c r="T134" s="105">
        <f>SUMIF($E$4:$E$126,"410",$T$4:$T$126)</f>
        <v>387696735</v>
      </c>
      <c r="U134" s="105">
        <f>SUMIF($E$4:$E$126,"410",$U$4:$U$126)</f>
        <v>0</v>
      </c>
      <c r="V134" s="105">
        <f>SUMIF($E$4:$E$118,"410",$V$4:$V$118)</f>
        <v>1054833768</v>
      </c>
      <c r="W134" s="105">
        <f>SUMIF($E$4:$E$118,"410",$W$4:$W$118)</f>
        <v>0</v>
      </c>
      <c r="X134" s="105">
        <f>SUMIF($E$4:$E$126,"410",$X$4:$X$126)</f>
        <v>0</v>
      </c>
      <c r="Y134" s="105">
        <f>SUMIF($E$4:$E$126,"410",$Y$4:$Y$126)</f>
        <v>204741836</v>
      </c>
      <c r="Z134" s="105">
        <f>SUMIF($E$4:$E$126,"410",$Z$4:$Z$126)</f>
        <v>89000000</v>
      </c>
      <c r="AB134" s="108">
        <f t="shared" si="149"/>
        <v>0.51425621115761788</v>
      </c>
      <c r="AC134" s="19">
        <f t="shared" si="150"/>
        <v>2197796118</v>
      </c>
      <c r="AD134" s="106">
        <f>SUMIF($E$4:$E$126,"410",$AD$4:$AD$126)</f>
        <v>0</v>
      </c>
      <c r="AE134" s="106">
        <f>SUMIF($E$4:$E$126,"410",$AE$4:$AE$126)</f>
        <v>0</v>
      </c>
      <c r="AF134" s="106">
        <f>SUMIF($E$4:$E$126,"410",$AF$4:$AF$126)</f>
        <v>561831904</v>
      </c>
      <c r="AG134" s="106">
        <f>SUMIF($E$4:$E$126,"410",$AG$4:$AG$126)</f>
        <v>0</v>
      </c>
      <c r="AH134" s="106">
        <f>SUMIF($E$4:$E$126,"410",$AH$4:$AH$126)</f>
        <v>0</v>
      </c>
      <c r="AI134" s="106">
        <f>SUMIF($E$4:$E$126,"410",$AI$4:$AI$126)</f>
        <v>0</v>
      </c>
      <c r="AJ134" s="106">
        <f>SUMIF($E$4:$E$126,"410",$AJ$4:$AJ$126)</f>
        <v>0</v>
      </c>
      <c r="AK134" s="106">
        <f>SUMIF($E$4:$E$126,"410",$AK$4:$AK$126)</f>
        <v>0</v>
      </c>
      <c r="AL134" s="106">
        <f>SUMIF($E$4:$E$126,"410",$AL$4:$AL$126)</f>
        <v>0</v>
      </c>
      <c r="AM134" s="106">
        <f>SUMIF($E$4:$E$118,"410",$AM$4:$AM$118)</f>
        <v>0</v>
      </c>
      <c r="AN134" s="106">
        <f>SUMIF($E$4:$E$126,"410",$AN$4:$AN$126)</f>
        <v>0</v>
      </c>
      <c r="AO134" s="106">
        <f>SUMIF($E$4:$E$126,"410",$AO$4:$AO$126)</f>
        <v>845159120</v>
      </c>
      <c r="AP134" s="106">
        <f>SUMIF($E$4:$E$126,"410",$AP$4:$AP$126)</f>
        <v>152001731</v>
      </c>
      <c r="AQ134" s="106">
        <f>SUMIF($E$4:$E$126,"410",$AQ$4:$AQ$126)</f>
        <v>0</v>
      </c>
      <c r="AR134" s="106">
        <f>SUMIF($E$4:$E$126,"410",$AR$4:$AR$126)</f>
        <v>613871189</v>
      </c>
      <c r="AS134" s="106">
        <f>SUMIF($E$4:$E$126,"410",$AS$4:$AS$126)</f>
        <v>0</v>
      </c>
      <c r="AT134" s="106">
        <f>SUMIF($E$4:$E$126,"410",$AT$4:$AT$126)</f>
        <v>0</v>
      </c>
      <c r="AU134" s="106">
        <f>SUMIF($E$4:$E$126,"410",$AU$4:$AU$126)</f>
        <v>0</v>
      </c>
      <c r="AV134" s="106">
        <f>SUMIF($E$4:$E$126,"410",$AV$4:$AV$126)</f>
        <v>24932174</v>
      </c>
      <c r="AW134" s="91">
        <f t="shared" si="151"/>
        <v>0.48574378884238212</v>
      </c>
      <c r="AX134" s="19">
        <f t="shared" si="153"/>
        <v>2075941506</v>
      </c>
      <c r="AY134" s="109">
        <f>SUMIF($E$4:$E$126,"410",$AY$4:$AY$126)</f>
        <v>0</v>
      </c>
      <c r="AZ134" s="109">
        <f>SUMIF($E$4:$E$126,"410",$AZ$4:$AZ$126)</f>
        <v>0</v>
      </c>
      <c r="BA134" s="109">
        <f>SUMIF($E$4:$E$126,"410",$BA$4:$BA$126)</f>
        <v>601264791</v>
      </c>
      <c r="BB134" s="109">
        <f>SUMIF($E$4:$E$126,"410",$BB$4:$BB$126)</f>
        <v>0</v>
      </c>
      <c r="BC134" s="109">
        <f>SUMIF($E$4:$E$126,"410",$BC$4:$BC$126)</f>
        <v>0</v>
      </c>
      <c r="BD134" s="109">
        <f>SUMIF($E$4:$E$126,"410",$BD$4:$BD$126)</f>
        <v>74368590</v>
      </c>
      <c r="BE134" s="109">
        <f>SUMIF($E$4:$E$126,"410",$BE$4:$BE$126)</f>
        <v>0</v>
      </c>
      <c r="BF134" s="109">
        <f>SUMIF($E$4:$E$126,"410",$BF$4:$BF$126)</f>
        <v>0</v>
      </c>
      <c r="BG134" s="109">
        <f>SUMIF($E$4:$E$126,"410",$BG$4:$BG$126)</f>
        <v>0</v>
      </c>
      <c r="BH134" s="109">
        <f>SUMIF($E$4:$E$126,"410",$BH$4:$BH$126)</f>
        <v>0</v>
      </c>
      <c r="BI134" s="109">
        <f>SUMIF($E$4:$E$126,"410",$BI$4:$BI$126)</f>
        <v>0</v>
      </c>
      <c r="BJ134" s="109">
        <f>SUMIF($E$4:$E$126,"410",$BJ$4:$BJ$126)</f>
        <v>454840880</v>
      </c>
      <c r="BK134" s="109">
        <f>SUMIF($E$4:$E$126,"410",$BK$4:$BK$126)</f>
        <v>235695004</v>
      </c>
      <c r="BL134" s="109">
        <f>SUMIF($E$4:$E$126,"410",$BL$4:$BL$126)</f>
        <v>0</v>
      </c>
      <c r="BM134" s="109">
        <f>SUMIF($E$4:$E$126,"410",$BM$4:$BM$126)</f>
        <v>440962579</v>
      </c>
      <c r="BN134" s="109">
        <f>SUMIF($E$4:$E$126,"510",$BN$4:$BN$126)</f>
        <v>0</v>
      </c>
      <c r="BO134" s="109">
        <f>SUMIF($E$4:$E$126,"410",$BO$4:$BO$126)</f>
        <v>0</v>
      </c>
      <c r="BP134" s="109">
        <f>SUMIF($E$4:$E$126,"410",$BP$4:$BP$126)</f>
        <v>204741836</v>
      </c>
      <c r="BQ134" s="110">
        <f>SUMIF($E$4:$E$126,"410",$BQ$4:$BQ$126)</f>
        <v>64067826</v>
      </c>
      <c r="BR134" s="111">
        <f t="shared" si="152"/>
        <v>0.28874816438661188</v>
      </c>
      <c r="BS134" s="19">
        <f t="shared" si="154"/>
        <v>1234033894</v>
      </c>
      <c r="BT134" s="106">
        <f>SUMIF($E$4:$E$126,"410",$BT$4:$BT$126)</f>
        <v>0</v>
      </c>
      <c r="BU134" s="106">
        <f>SUMIF($E$4:$E$126,"410",$BU$4:$BU$126)</f>
        <v>0</v>
      </c>
      <c r="BV134" s="106">
        <f>SUMIF($E$4:$E$126,"410",$BV$4:$BV$126)</f>
        <v>419853671</v>
      </c>
      <c r="BW134" s="106">
        <f>SUMIF($E$4:$E$126,"410",$BW$4:$BW$126)</f>
        <v>0</v>
      </c>
      <c r="BX134" s="106">
        <f>SUMIF($E$4:$E$126,"410",$BX$4:$BX$126)</f>
        <v>832272</v>
      </c>
      <c r="BY134" s="106">
        <f>SUMIF($E$4:$E$126,"410",$BY$4:$BY$126)</f>
        <v>0</v>
      </c>
      <c r="BZ134" s="106">
        <f>SUMIF($E$4:$E$126,"410",$BZ$4:$BZ$126)</f>
        <v>0</v>
      </c>
      <c r="CA134" s="106">
        <f>SUMIF($E$4:$E$126,"410",$CA$4:$CA$126)</f>
        <v>0</v>
      </c>
      <c r="CB134" s="106">
        <f>SUMIF($E$4:$E$126,"410",$CB$4:$CB$126)</f>
        <v>0</v>
      </c>
      <c r="CC134" s="106">
        <f>SUMIF($E$4:$E$126,"410",$CC$4:$CC$126)</f>
        <v>0</v>
      </c>
      <c r="CD134" s="106">
        <f>SUMIF($E$4:$E$126,"410",$CD$4:$CD$126)</f>
        <v>0</v>
      </c>
      <c r="CE134" s="106">
        <f>SUMIF($E$4:$E$126,"410",$CE$4:$CE$126)</f>
        <v>282164238</v>
      </c>
      <c r="CF134" s="106">
        <f>SUMIF($E$4:$E$126,"410",$CF$4:$CF$126)</f>
        <v>146281647</v>
      </c>
      <c r="CG134" s="106">
        <f>SUMIF($E$4:$E$126,"410",$CG$4:$CG$126)</f>
        <v>0</v>
      </c>
      <c r="CH134" s="106">
        <f>SUMIF($E$4:$E$126,"410",$CH$4:$CH$126)</f>
        <v>361969892</v>
      </c>
      <c r="CI134" s="106">
        <f>SUMIF($E$4:$E$126,"410",$CI$4:$CI$126)</f>
        <v>0</v>
      </c>
      <c r="CJ134" s="106">
        <f>SUMIF($E$4:$E$126,"410",$CJ$4:$CJ$126)</f>
        <v>0</v>
      </c>
      <c r="CK134" s="106">
        <f>SUMIF($E$4:$E$126,"410",$CK$4:$CK$126)</f>
        <v>0</v>
      </c>
      <c r="CL134" s="112">
        <f>SUMIF($E$4:$E$126,"410",$CL$4:$CL$126)</f>
        <v>22932174</v>
      </c>
      <c r="CM134" s="16">
        <f t="shared" si="147"/>
        <v>0.71125183561338812</v>
      </c>
      <c r="CN134" s="19">
        <f t="shared" si="155"/>
        <v>3039703730</v>
      </c>
      <c r="CO134" s="109">
        <f>SUMIF($E$4:$E$126,"410",$CO$4:$CO$126)</f>
        <v>0</v>
      </c>
      <c r="CP134" s="109">
        <f>SUMIF($E$4:$E$126,"410",$CP$4:$CP$126)</f>
        <v>0</v>
      </c>
      <c r="CQ134" s="109">
        <f>SUMIF($E$4:$E$126,"410",$CQ$4:$CQ$126)</f>
        <v>743243024</v>
      </c>
      <c r="CR134" s="109">
        <f>SUMIF($E$4:$E$126,"410",$CR$4:$CR$126)</f>
        <v>0</v>
      </c>
      <c r="CS134" s="109">
        <f>SUMIF($E$4:$E$126,"410",$CS$4:$CS$126)</f>
        <v>-832272</v>
      </c>
      <c r="CT134" s="109">
        <f>SUMIF($E$4:$E$126,"410",$CT$4:$CT$126)</f>
        <v>74368590</v>
      </c>
      <c r="CU134" s="109">
        <f>SUMIF($E$4:$E$126,"410",$CU$4:$CU$126)</f>
        <v>0</v>
      </c>
      <c r="CV134" s="113">
        <f>SUMIF($E$4:$E$126,"410",$CV$4:$CV$126)</f>
        <v>0</v>
      </c>
      <c r="CW134" s="113">
        <f>SUMIF($E$4:$E$126,"410",$CW$4:$CW$126)</f>
        <v>0</v>
      </c>
      <c r="CX134" s="113">
        <f>SUMIF($E$4:$E$126,"410",$CX$4:$CX$126)</f>
        <v>0</v>
      </c>
      <c r="CY134" s="113">
        <f>SUMIF($E$4:$E$126,"410",$CY$4:$CY$126)</f>
        <v>0</v>
      </c>
      <c r="CZ134" s="113">
        <f>SUMIF($E$4:$E$126,"410",$CZ$4:$CZ$126)</f>
        <v>1017835762</v>
      </c>
      <c r="DA134" s="113">
        <f>SUMIF($E$4:$E$126,"410",$DA$4:$DA$126)</f>
        <v>241415088</v>
      </c>
      <c r="DB134" s="113">
        <f>SUMIF($E$4:$E$126,"410",$DB$4:$DB$126)</f>
        <v>0</v>
      </c>
      <c r="DC134" s="113">
        <f>SUMIF($E$4:$E$126,"410",$DC$4:$DC$126)</f>
        <v>692863876</v>
      </c>
      <c r="DD134" s="113">
        <f>SUMIF($E$4:$E$126,"410",$DD$4:$DD$126)</f>
        <v>0</v>
      </c>
      <c r="DE134" s="113">
        <f>SUMIF($E$4:$E$126,"410",$DE$4:$DE$126)</f>
        <v>0</v>
      </c>
      <c r="DF134" s="113">
        <f>SUMIF($E$4:$E$126,"410",$DF$4:$DF$126)</f>
        <v>204741836</v>
      </c>
      <c r="DG134" s="113">
        <f>SUMIF($E$4:$E$126,"410",$DG$4:$DG$126)</f>
        <v>66067826</v>
      </c>
      <c r="DJ134" s="224" t="s">
        <v>351</v>
      </c>
      <c r="DK134" s="230">
        <v>1107168096</v>
      </c>
      <c r="DL134" s="230">
        <v>65183236</v>
      </c>
      <c r="DM134" s="235">
        <v>5.8900000000000001E-2</v>
      </c>
    </row>
    <row r="135" spans="3:117" ht="14.25" customHeight="1" x14ac:dyDescent="0.25">
      <c r="C135" s="115"/>
      <c r="D135" s="104" t="s">
        <v>353</v>
      </c>
      <c r="E135" s="97">
        <v>510</v>
      </c>
      <c r="F135" s="105"/>
      <c r="G135" s="106">
        <f>SUMIF($E$4:$E$126,"510",$G$4:$G$126)</f>
        <v>938377351</v>
      </c>
      <c r="H135" s="106">
        <f>SUMIF($E$4:$E$126,"510",$H$4:$H$126)</f>
        <v>0</v>
      </c>
      <c r="I135" s="107">
        <f>SUMIF($E$4:$E$126,"510",$I$4:$I$126)</f>
        <v>0</v>
      </c>
      <c r="J135" s="107">
        <f>SUMIF($E$4:$E$127,"510",$J$4:$J$127)</f>
        <v>29000000</v>
      </c>
      <c r="K135" s="106">
        <f>SUMIF($E$4:$E$126,"510",$K$4:$K$126)</f>
        <v>0</v>
      </c>
      <c r="L135" s="105">
        <f>SUMIF($E$4:$E$126,"510",$L$4:$L$126)</f>
        <v>762568554</v>
      </c>
      <c r="M135" s="105">
        <f>SUMIF($E$4:$E$126,"510",$M$4:$M$126)</f>
        <v>14004396</v>
      </c>
      <c r="N135" s="105">
        <f>SUMIF($E$4:$E$126,"510",$N$4:$N$126)</f>
        <v>0</v>
      </c>
      <c r="O135" s="105">
        <f>SUMIF($E$4:$E$126,"510",$O$4:$O$126)</f>
        <v>0</v>
      </c>
      <c r="P135" s="105">
        <f>SUMIF($E$4:$E$126,"510",$P$4:$P$126)</f>
        <v>0</v>
      </c>
      <c r="Q135" s="105">
        <f>SUMIF($E$4:$E$126,"510",$Q$4:$Q$126)</f>
        <v>0</v>
      </c>
      <c r="R135" s="105">
        <f>SUMIF($E$4:$E$126,"510",$R$4:$R$126)</f>
        <v>0</v>
      </c>
      <c r="S135" s="105">
        <f>SUMIF($E$4:$E$126,"510",$S$4:$S$126)</f>
        <v>0</v>
      </c>
      <c r="T135" s="105">
        <f>SUMIF($E$4:$E$126,"510",$T$4:$T$126)</f>
        <v>40431446</v>
      </c>
      <c r="U135" s="105">
        <f>SUMIF($E$4:$E$126,"510",$U$4:$U$126)</f>
        <v>1796640</v>
      </c>
      <c r="V135" s="105">
        <f>SUMIF($E$4:$E$126,"510",$V$4:$V$126)</f>
        <v>0</v>
      </c>
      <c r="W135" s="105">
        <f>SUMIF($E$4:$E$118,"510",$W$4:$W$118)</f>
        <v>0</v>
      </c>
      <c r="X135" s="105">
        <f>SUMIF($E$4:$E$126,"510",$X$4:$X$126)</f>
        <v>0</v>
      </c>
      <c r="Y135" s="105">
        <f>SUMIF($E$4:$E$126,"510",$Y$4:$Y$126)</f>
        <v>0</v>
      </c>
      <c r="Z135" s="105">
        <f>SUMIF($E$4:$E$126,"510",$Z$4:$Z$126)</f>
        <v>90576315</v>
      </c>
      <c r="AB135" s="108">
        <f t="shared" si="149"/>
        <v>0.70323422160260562</v>
      </c>
      <c r="AC135" s="19">
        <f t="shared" si="150"/>
        <v>659899066</v>
      </c>
      <c r="AD135" s="106">
        <f>SUMIF($E$4:$E$126,"510",$AD$4:$AD$126)</f>
        <v>0</v>
      </c>
      <c r="AE135" s="106">
        <f>SUMIF($E$4:$E$126,"510",$AE$4:$AE$126)</f>
        <v>0</v>
      </c>
      <c r="AF135" s="106">
        <f>SUMIF($E$4:$E$126,"510",$AF$4:$AF$126)</f>
        <v>0</v>
      </c>
      <c r="AG135" s="106">
        <f>SUMIF($E$4:$E$126,"510",$AG$4:$AG$126)</f>
        <v>0</v>
      </c>
      <c r="AH135" s="106">
        <f>SUMIF($E$4:$E$126,"510",$AH$4:$AH$126)</f>
        <v>575467149</v>
      </c>
      <c r="AI135" s="106">
        <f>SUMIF($E$4:$E$126,"510",$AI$4:$AI$126)</f>
        <v>14004396</v>
      </c>
      <c r="AJ135" s="106">
        <f>SUMIF($E$4:$E$126,"510",$AJ$4:$AJ$126)</f>
        <v>0</v>
      </c>
      <c r="AK135" s="106">
        <f>SUMIF($E$4:$E$126,"510",$AK$4:$AK$126)</f>
        <v>0</v>
      </c>
      <c r="AL135" s="106">
        <f>SUMIF($E$4:$E$126,"510",$AL$4:$AL$126)</f>
        <v>0</v>
      </c>
      <c r="AM135" s="106">
        <f>SUMIF($E$4:$E$118,"510",$AM$4:$AM$118)</f>
        <v>0</v>
      </c>
      <c r="AN135" s="106">
        <f>SUMIF($E$4:$E$126,"510",$AN$4:$AN$126)</f>
        <v>0</v>
      </c>
      <c r="AO135" s="106">
        <f>SUMIF($E$4:$E$126,"510",$AO$4:$AO$126)</f>
        <v>0</v>
      </c>
      <c r="AP135" s="106">
        <f>SUMIF($E$4:$E$126,"510",$AP$4:$AP$126)</f>
        <v>21089999</v>
      </c>
      <c r="AQ135" s="106">
        <f>SUMIF($E$4:$E$126,"510",$AQ$4:$AQ$126)</f>
        <v>1796640</v>
      </c>
      <c r="AR135" s="106">
        <f>SUMIF($E$4:$E$126,"510",$AR$4:$AR$126)</f>
        <v>0</v>
      </c>
      <c r="AS135" s="106">
        <f>SUMIF($E$4:$E$126,"510",$AS$4:$AS$126)</f>
        <v>0</v>
      </c>
      <c r="AT135" s="106">
        <f>SUMIF($E$4:$E$126,"510",$AT$4:$AT$126)</f>
        <v>0</v>
      </c>
      <c r="AU135" s="106">
        <f>SUMIF($E$4:$E$126," 510",$AU$4:$AU$126)</f>
        <v>0</v>
      </c>
      <c r="AV135" s="106">
        <f>SUMIF($E$4:$E$126,"510",$AV$4:$AV$126)</f>
        <v>47540882</v>
      </c>
      <c r="AW135" s="91">
        <f t="shared" si="151"/>
        <v>0.29676577839739438</v>
      </c>
      <c r="AX135" s="19">
        <f t="shared" si="153"/>
        <v>278478285</v>
      </c>
      <c r="AY135" s="109">
        <f>SUMIF($E$4:$E$126,"510",$AY$4:$AY$126)</f>
        <v>0</v>
      </c>
      <c r="AZ135" s="109">
        <f>SUMIF($E$4:$E$126,"510",$AZ$4:$AZ$126)</f>
        <v>0</v>
      </c>
      <c r="BA135" s="109">
        <f>SUMIF($E$4:$E$126,"510",$BA$4:$BA$126)</f>
        <v>29000000</v>
      </c>
      <c r="BB135" s="109">
        <f>SUMIF($E$4:$E$126,"510",$BB$4:$BB$126)</f>
        <v>0</v>
      </c>
      <c r="BC135" s="109">
        <f>SUMIF($E$4:$E$126,"510",$BC$4:$BC$126)</f>
        <v>187101405</v>
      </c>
      <c r="BD135" s="109">
        <f>SUMIF($E$4:$E$126,"510",$BD$4:$BD$126)</f>
        <v>0</v>
      </c>
      <c r="BE135" s="109">
        <f>SUMIF($E$4:$E$126,"510",$BE$4:$BE$126)</f>
        <v>0</v>
      </c>
      <c r="BF135" s="109">
        <f>SUMIF($E$4:$E$126,"510",$BF$4:$BF$126)</f>
        <v>0</v>
      </c>
      <c r="BG135" s="109">
        <f>SUMIF($E$4:$E$126,"510",$BG$4:$BG$126)</f>
        <v>0</v>
      </c>
      <c r="BH135" s="109">
        <f>SUMIF($E$4:$E$126,"510",$BH$4:$BH$126)</f>
        <v>0</v>
      </c>
      <c r="BI135" s="109">
        <f>SUMIF($E$4:$E$126,"510",$BI$4:$BI$126)</f>
        <v>0</v>
      </c>
      <c r="BJ135" s="109">
        <f>SUMIF($E$4:$E$126,"510",$BJ$4:$BJ$126)</f>
        <v>0</v>
      </c>
      <c r="BK135" s="109">
        <f>SUMIF($E$4:$E$126,"510",$BK$4:$BK$126)</f>
        <v>19341447</v>
      </c>
      <c r="BL135" s="109">
        <f>SUMIF($E$4:$E$126,"510",$BL$4:$BL$126)</f>
        <v>0</v>
      </c>
      <c r="BM135" s="109">
        <f>SUMIF($E$4:$E$126,"510",$BM$4:$BM$126)</f>
        <v>0</v>
      </c>
      <c r="BN135" s="109">
        <f>SUMIF($E$4:$E$126,"520",$BN$4:$BN$126)</f>
        <v>0</v>
      </c>
      <c r="BO135" s="109">
        <f>SUMIF($E$4:$E$126,"510",$BO$4:$BO$126)</f>
        <v>0</v>
      </c>
      <c r="BP135" s="109">
        <f>SUMIF($E$4:$E$126,"510",$BP$4:$BP$126)</f>
        <v>0</v>
      </c>
      <c r="BQ135" s="110">
        <f>SUMIF($E$4:$E$126,"510",$BQ$4:$BQ$126)</f>
        <v>43035433</v>
      </c>
      <c r="BR135" s="111">
        <f t="shared" si="152"/>
        <v>0.53498536432599808</v>
      </c>
      <c r="BS135" s="19">
        <f t="shared" si="154"/>
        <v>502018149</v>
      </c>
      <c r="BT135" s="106">
        <f>SUMIF($E$4:$E$126,"510",$BT$4:$BT$126)</f>
        <v>0</v>
      </c>
      <c r="BU135" s="106">
        <f>SUMIF($E$4:$E$126,"510",$BU$4:$BU$126)</f>
        <v>0</v>
      </c>
      <c r="BV135" s="106">
        <f>SUMIF($E$4:$E$126,"510",$BV$4:$BV$126)</f>
        <v>0</v>
      </c>
      <c r="BW135" s="106">
        <f>SUMIF($E$4:$E$126,"510",$BW$4:$BW$126)</f>
        <v>0</v>
      </c>
      <c r="BX135" s="106">
        <f>SUMIF($E$4:$E$126,"510",$BX$4:$BX$126)</f>
        <v>426768168</v>
      </c>
      <c r="BY135" s="106">
        <f>SUMIF($E$4:$E$126,"510",$BY$4:$BY$126)</f>
        <v>14004396</v>
      </c>
      <c r="BZ135" s="106">
        <f>SUMIF($E$4:$E$126,"510",$BZ$4:$BZ$126)</f>
        <v>0</v>
      </c>
      <c r="CA135" s="106">
        <f>SUMIF($E$4:$E$126,"510",$CA$4:$CA$126)</f>
        <v>0</v>
      </c>
      <c r="CB135" s="106">
        <f>SUMIF($E$4:$E$126,"510",$CB$4:$CB$126)</f>
        <v>0</v>
      </c>
      <c r="CC135" s="106">
        <f>SUMIF($E$4:$E$126,"510",$CC$4:$CC$126)</f>
        <v>0</v>
      </c>
      <c r="CD135" s="106">
        <f>SUMIF($E$4:$E$126,"510",$CD$4:$CD$126)</f>
        <v>0</v>
      </c>
      <c r="CE135" s="106">
        <f>SUMIF($E$4:$E$126,"510",$CE$4:$CE$126)</f>
        <v>0</v>
      </c>
      <c r="CF135" s="106">
        <f>SUMIF($E$4:$E$126,"510",$CF$4:$CF$126)</f>
        <v>21079467</v>
      </c>
      <c r="CG135" s="106">
        <f>SUMIF($E$4:$E$126,"510",$CG$4:$CG$126)</f>
        <v>1796640</v>
      </c>
      <c r="CH135" s="106">
        <f>SUMIF($E$4:$E$126,"510",$CH$4:$CH$126)</f>
        <v>0</v>
      </c>
      <c r="CI135" s="106">
        <f>SUMIF($E$4:$E$126,"510",$CI$4:$CI$126)</f>
        <v>0</v>
      </c>
      <c r="CJ135" s="106">
        <f>SUMIF($E$4:$E$126,"510",$CJ$4:$CJ$126)</f>
        <v>0</v>
      </c>
      <c r="CK135" s="106">
        <f>SUMIF($E$4:$E$126,"510",$CK$4:$CK$126)</f>
        <v>0</v>
      </c>
      <c r="CL135" s="112">
        <f>SUMIF($E$4:$E$126,"510",$CL$4:$CL$126)</f>
        <v>38369478</v>
      </c>
      <c r="CM135" s="16">
        <f t="shared" si="147"/>
        <v>0.46501463567400192</v>
      </c>
      <c r="CN135" s="19">
        <f t="shared" si="155"/>
        <v>436359202</v>
      </c>
      <c r="CO135" s="109">
        <f>SUMIF($E$4:$E$126,"510",$CO$4:$CO$126)</f>
        <v>0</v>
      </c>
      <c r="CP135" s="109">
        <f>SUMIF($E$4:$E$126,"510",$CP$4:$CP$126)</f>
        <v>0</v>
      </c>
      <c r="CQ135" s="109">
        <f>SUMIF($E$4:$E$126,"510",$CQ$4:$CQ$126)</f>
        <v>29000000</v>
      </c>
      <c r="CR135" s="109">
        <f>SUMIF($E$4:$E$126,"510",$CR$4:$CR$126)</f>
        <v>0</v>
      </c>
      <c r="CS135" s="109">
        <f>SUMIF($E$4:$E$126,"510",$CS$4:$CS$126)</f>
        <v>335800386</v>
      </c>
      <c r="CT135" s="109">
        <f>SUMIF($E$4:$E$126,"510",$CT$4:$CT$126)</f>
        <v>0</v>
      </c>
      <c r="CU135" s="109">
        <f>SUMIF($E$4:$E$126,"510",$CU$4:$CU$126)</f>
        <v>0</v>
      </c>
      <c r="CV135" s="113">
        <f>SUMIF($E$4:$E$126,"510",$CV$4:$CV$126)</f>
        <v>0</v>
      </c>
      <c r="CW135" s="113">
        <f>SUMIF($E$4:$E$126,"510",$CW$4:$CW$126)</f>
        <v>0</v>
      </c>
      <c r="CX135" s="113">
        <f>SUMIF($E$4:$E$126,"510",$CX$4:$CX$126)</f>
        <v>0</v>
      </c>
      <c r="CY135" s="113">
        <f>SUMIF($E$4:$E$126,"510",$CY$4:$CY$126)</f>
        <v>0</v>
      </c>
      <c r="CZ135" s="113">
        <f>SUMIF($E$4:$E$126,"510",$CZ$4:$CZ$126)</f>
        <v>0</v>
      </c>
      <c r="DA135" s="113">
        <f>SUMIF($E$4:$E$126,"510",$DA$4:$DA$126)</f>
        <v>19351979</v>
      </c>
      <c r="DB135" s="113">
        <f>SUMIF($E$4:$E$126,"510",$DB$4:$DB$126)</f>
        <v>0</v>
      </c>
      <c r="DC135" s="113">
        <f>SUMIF($E$4:$E$126,"510",$DC$4:$DC$126)</f>
        <v>0</v>
      </c>
      <c r="DD135" s="113">
        <f>SUMIF($E$4:$E$126,"510",$DD$4:$DD$126)</f>
        <v>0</v>
      </c>
      <c r="DE135" s="113">
        <f>SUMIF($E$4:$E$126,"510",$DE$4:$DE$126)</f>
        <v>0</v>
      </c>
      <c r="DF135" s="113">
        <f>SUMIF($E$4:$E$126,"510",$DF$4:$DF$126)</f>
        <v>0</v>
      </c>
      <c r="DG135" s="113">
        <f>SUMIF($E$4:$E$126,"510",$DG$4:$DG$126)</f>
        <v>52206837</v>
      </c>
      <c r="DJ135" s="224" t="s">
        <v>375</v>
      </c>
      <c r="DK135" s="230">
        <v>4273737624</v>
      </c>
      <c r="DL135" s="230">
        <v>1234033894</v>
      </c>
      <c r="DM135" s="235">
        <v>0.28870000000000001</v>
      </c>
    </row>
    <row r="136" spans="3:117" x14ac:dyDescent="0.25">
      <c r="C136" s="115"/>
      <c r="D136" s="104" t="s">
        <v>354</v>
      </c>
      <c r="E136" s="97">
        <v>520</v>
      </c>
      <c r="F136" s="105"/>
      <c r="G136" s="106">
        <f>SUMIF($E$4:$E$126,"520",$G$4:$G$126)</f>
        <v>1520328066</v>
      </c>
      <c r="H136" s="106">
        <f>SUMIF($E$4:$E$126,"520",$H$4:$H$126)</f>
        <v>0</v>
      </c>
      <c r="I136" s="107">
        <f>SUMIF($E$4:$E$126,"520",$I$4:$I$126)</f>
        <v>0</v>
      </c>
      <c r="J136" s="107">
        <f>SUMIF($E$4:$E$126,"520",$J$4:$J$126)</f>
        <v>0</v>
      </c>
      <c r="K136" s="106">
        <f>SUMIF($E$4:$E$126,"520",$K$4:$K$126)</f>
        <v>0</v>
      </c>
      <c r="L136" s="105">
        <f>SUMIF($E$4:$E$126,"520",$L$4:$L$126)</f>
        <v>520000000</v>
      </c>
      <c r="M136" s="105">
        <f>SUMIF($E$4:$E$126,"520",$M$4:$M$126)</f>
        <v>50000000</v>
      </c>
      <c r="N136" s="105">
        <f>SUMIF($E$4:$E$126,"520",$N$4:$N$126)</f>
        <v>0</v>
      </c>
      <c r="O136" s="105">
        <f>SUMIF($E$4:$E$126,"520",$O$4:$O$126)</f>
        <v>0</v>
      </c>
      <c r="P136" s="105">
        <f>SUMIF($E$4:$E$126,"520",$P$4:$P$126)</f>
        <v>0</v>
      </c>
      <c r="Q136" s="105">
        <f>SUMIF($E$4:$E$126,"520",$Q$4:$Q$126)</f>
        <v>0</v>
      </c>
      <c r="R136" s="105">
        <f>SUMIF($E$4:$E$126,"520",$R$4:$R$126)</f>
        <v>0</v>
      </c>
      <c r="S136" s="105">
        <f>SUMIF($E$4:$E$126,"520",$S$4:$S$126)</f>
        <v>200000000</v>
      </c>
      <c r="T136" s="105">
        <f>SUMIF($E$4:$E$126,"520",$T$4:$T$126)</f>
        <v>333901442</v>
      </c>
      <c r="U136" s="105">
        <f>SUMIF($E$4:$E$126,"520",$U$4:$U$126)</f>
        <v>0</v>
      </c>
      <c r="V136" s="105">
        <f>SUMIF($E$4:$E$126,"520",$V$4:$V$126)</f>
        <v>0</v>
      </c>
      <c r="W136" s="105">
        <f>SUMIF($E$4:$E$118,"520",$W$4:$W$118)</f>
        <v>0</v>
      </c>
      <c r="X136" s="105">
        <f>SUMIF($E$4:$E$126,"520",$X$4:$X$126)</f>
        <v>0</v>
      </c>
      <c r="Y136" s="105">
        <f>SUMIF($E$4:$E$126,"520",$Y$4:$Y$126)</f>
        <v>0</v>
      </c>
      <c r="Z136" s="105">
        <f>SUMIF($E$4:$E$126,"520",$Z$4:$Z$126)</f>
        <v>416426624</v>
      </c>
      <c r="AB136" s="108">
        <f t="shared" si="149"/>
        <v>0.55094749464422499</v>
      </c>
      <c r="AC136" s="19">
        <f t="shared" si="150"/>
        <v>837620939</v>
      </c>
      <c r="AD136" s="106">
        <f>SUMIF($E$4:$E$126,"520",$AD$4:$AD$126)</f>
        <v>0</v>
      </c>
      <c r="AE136" s="106">
        <f>SUMIF($E$4:$E$126,"520",$AE$4:$AE$126)</f>
        <v>0</v>
      </c>
      <c r="AF136" s="106">
        <f>SUMIF($E$4:$E$126,"520",$AF$4:$AF$126)</f>
        <v>0</v>
      </c>
      <c r="AG136" s="106">
        <f>SUMIF($E$4:$E$126,"520",$AG$4:$AG$126)</f>
        <v>0</v>
      </c>
      <c r="AH136" s="106">
        <f>SUMIF($E$4:$E$126,"520",$AH$4:$AH$126)</f>
        <v>173605904</v>
      </c>
      <c r="AI136" s="106">
        <f>SUMIF($E$4:$E$126,"520",$AI$4:$AI$126)</f>
        <v>16489194</v>
      </c>
      <c r="AJ136" s="106">
        <f>SUMIF($E$4:$E$126,"520",$AJ$4:$AJ$126)</f>
        <v>0</v>
      </c>
      <c r="AK136" s="106">
        <f>SUMIF($E$4:$E$126,"520",$AK$4:$AK$126)</f>
        <v>0</v>
      </c>
      <c r="AL136" s="106">
        <f>SUMIF($E$4:$E$126,"520",$AL$4:$AL$126)</f>
        <v>0</v>
      </c>
      <c r="AM136" s="106">
        <f>SUMIF($E$4:$E$118,"520",$AM$4:$AM$118)</f>
        <v>0</v>
      </c>
      <c r="AN136" s="106">
        <f>SUMIF($E$4:$E$126,"520",$AN$4:$AN$126)</f>
        <v>0</v>
      </c>
      <c r="AO136" s="106">
        <f>SUMIF($E$4:$E$126,"520",$AO$4:$AO$126)</f>
        <v>140671255</v>
      </c>
      <c r="AP136" s="106">
        <f>SUMIF($E$4:$E$126,"520",$AP$4:$AP$126)</f>
        <v>278304124</v>
      </c>
      <c r="AQ136" s="106">
        <f>SUMIF($E$4:$E$126,"520",$AQ$4:$AQ$126)</f>
        <v>0</v>
      </c>
      <c r="AR136" s="106">
        <f>SUMIF($E$4:$E$126,"520",$AR$4:$AR$126)</f>
        <v>0</v>
      </c>
      <c r="AS136" s="106">
        <f>SUMIF($E$4:$E$126,"520",$AS$4:$AS$126)</f>
        <v>0</v>
      </c>
      <c r="AT136" s="106">
        <f>SUMIF($E$4:$E$126,"520",$AT$4:$AT$126)</f>
        <v>0</v>
      </c>
      <c r="AU136" s="106">
        <f>SUMIF($E$4:$E$126,"520",$AU$4:$AU$126)</f>
        <v>0</v>
      </c>
      <c r="AV136" s="106">
        <f>SUMIF($E$4:$E$126,"520",$AV$4:$AV$126)</f>
        <v>228550462</v>
      </c>
      <c r="AW136" s="91">
        <f t="shared" si="151"/>
        <v>0.44905250535577501</v>
      </c>
      <c r="AX136" s="19">
        <f t="shared" si="153"/>
        <v>682707127</v>
      </c>
      <c r="AY136" s="109">
        <f>SUMIF($E$4:$E$126,"520",$AY$4:$AY$126)</f>
        <v>0</v>
      </c>
      <c r="AZ136" s="109">
        <f>SUMIF($E$4:$E$126,"520",$AZ$4:$AZ$126)</f>
        <v>0</v>
      </c>
      <c r="BA136" s="109">
        <f>SUMIF($E$4:$E$126,"520",$BA$4:$BA$126)</f>
        <v>0</v>
      </c>
      <c r="BB136" s="109">
        <f>SUMIF($E$4:$E$126,"520",$BB$4:$BB$126)</f>
        <v>0</v>
      </c>
      <c r="BC136" s="109">
        <f>SUMIF($E$4:$E$126,"520",$BC$4:$BC$126)</f>
        <v>346394096</v>
      </c>
      <c r="BD136" s="109">
        <f>SUMIF($E$4:$E$126,"520",$BD$4:$BD$126)</f>
        <v>33510806</v>
      </c>
      <c r="BE136" s="109">
        <f>SUMIF($E$4:$E$126,"520",$BE$4:$BE$126)</f>
        <v>0</v>
      </c>
      <c r="BF136" s="109">
        <f>SUMIF($E$4:$E$126,"520",$BF$4:$BF$126)</f>
        <v>0</v>
      </c>
      <c r="BG136" s="109">
        <f>SUMIF($E$4:$E$126,"520",$BG$4:$BG$126)</f>
        <v>0</v>
      </c>
      <c r="BH136" s="109">
        <f>SUMIF($E$4:$E$126,"520",$BH$4:$BH$126)</f>
        <v>0</v>
      </c>
      <c r="BI136" s="109">
        <f>SUMIF($E$4:$E$126,"520",$BI$4:$BI$126)</f>
        <v>0</v>
      </c>
      <c r="BJ136" s="109">
        <f>SUMIF($E$4:$E$126,"520",$BJ$4:$BJ$126)</f>
        <v>59328745</v>
      </c>
      <c r="BK136" s="109">
        <f>SUMIF($E$4:$E$126,"520",$BK$4:$BK$126)</f>
        <v>55597318</v>
      </c>
      <c r="BL136" s="109">
        <f>SUMIF($E$4:$E$126,"520",$BL$4:$BL$126)</f>
        <v>0</v>
      </c>
      <c r="BM136" s="109">
        <f>SUMIF($E$4:$E$126,"520",$BM$4:$BM$126)</f>
        <v>0</v>
      </c>
      <c r="BN136" s="109">
        <f>SUMIF($E$4:$E$126,"111",$BN$4:$BN$126)</f>
        <v>0</v>
      </c>
      <c r="BO136" s="109">
        <f>SUMIF($E$4:$E$126,"520",$BO$4:$BO$126)</f>
        <v>0</v>
      </c>
      <c r="BP136" s="109">
        <f>SUMIF($E$4:$E$126,"520",$BP$4:$BP$126)</f>
        <v>0</v>
      </c>
      <c r="BQ136" s="110">
        <f>SUMIF($E$4:$E$126,"520",$BQ$4:$BQ$126)</f>
        <v>187876162</v>
      </c>
      <c r="BR136" s="111">
        <f t="shared" si="152"/>
        <v>0.41539525653932119</v>
      </c>
      <c r="BS136" s="19">
        <f t="shared" si="154"/>
        <v>631537067</v>
      </c>
      <c r="BT136" s="106">
        <f>SUMIF($E$4:$E$126,"520",$BT$4:$BT$126)</f>
        <v>0</v>
      </c>
      <c r="BU136" s="106">
        <f>SUMIF($E$4:$E$126,"520",$BU$4:$BU$126)</f>
        <v>0</v>
      </c>
      <c r="BV136" s="106">
        <f>SUMIF($E$4:$E$126,"520",$BV$4:$BV$126)</f>
        <v>0</v>
      </c>
      <c r="BW136" s="106">
        <f>SUMIF($E$4:$E$126,"520",$BW$4:$BW$126)</f>
        <v>0</v>
      </c>
      <c r="BX136" s="106">
        <f>SUMIF($E$4:$E$126,"520",$BX$4:$BX$126)</f>
        <v>145044592</v>
      </c>
      <c r="BY136" s="106">
        <f>SUMIF($E$4:$E$126,"520",$BY$4:$BY$126)</f>
        <v>13989194</v>
      </c>
      <c r="BZ136" s="106">
        <f>SUMIF($E$4:$E$126,"520",$BZ$4:$BZ$126)</f>
        <v>0</v>
      </c>
      <c r="CA136" s="106">
        <f>SUMIF($E$4:$E$126,"520",$CA$4:$CA$126)</f>
        <v>0</v>
      </c>
      <c r="CB136" s="106">
        <f>SUMIF($E$4:$E$126,"520",$CB$4:$CB$126)</f>
        <v>0</v>
      </c>
      <c r="CC136" s="106">
        <f>SUMIF($E$4:$E$126,"520",$CC$4:$CC$126)</f>
        <v>0</v>
      </c>
      <c r="CD136" s="106">
        <f>SUMIF($E$4:$E$126,"520",$CD$4:$CD$126)</f>
        <v>0</v>
      </c>
      <c r="CE136" s="106">
        <f>SUMIF($E$4:$E$126,"520",$CE$4:$CE$126)</f>
        <v>124612304</v>
      </c>
      <c r="CF136" s="106">
        <f>SUMIF($E$4:$E$126,"520",$CF$4:$CF$126)</f>
        <v>129607959</v>
      </c>
      <c r="CG136" s="106">
        <f>SUMIF($E$4:$E$126,"520",$CG$4:$CG$126)</f>
        <v>0</v>
      </c>
      <c r="CH136" s="106">
        <f>SUMIF($E$4:$E$126,"520",$CH$4:$CH$126)</f>
        <v>0</v>
      </c>
      <c r="CI136" s="106">
        <f>SUMIF($E$4:$E$126,"520",$CI$4:$CI$126)</f>
        <v>0</v>
      </c>
      <c r="CJ136" s="106">
        <f>SUMIF($E$4:$E$126,"520",$CJ$4:$CJ$126)</f>
        <v>0</v>
      </c>
      <c r="CK136" s="106">
        <f>SUMIF($E$4:$E$126,"520",$CK$4:$CK$126)</f>
        <v>0</v>
      </c>
      <c r="CL136" s="112">
        <f>SUMIF($E$4:$E$126,"520",$CL$4:$CL$126)</f>
        <v>218283018</v>
      </c>
      <c r="CM136" s="16">
        <f t="shared" si="147"/>
        <v>0.58460474346067881</v>
      </c>
      <c r="CN136" s="19">
        <f t="shared" si="155"/>
        <v>888790999</v>
      </c>
      <c r="CO136" s="109">
        <f>SUMIF($E$4:$E$126,"520",$CO$4:$CO$126)</f>
        <v>0</v>
      </c>
      <c r="CP136" s="109">
        <f>SUMIF($E$4:$E$126,"520",$CP$4:$CP$126)</f>
        <v>0</v>
      </c>
      <c r="CQ136" s="109">
        <f>SUMIF($E$4:$E$126,"520",$CQ$4:$CQ$126)</f>
        <v>0</v>
      </c>
      <c r="CR136" s="109">
        <f>SUMIF($E$4:$E$126,"520",$CR$4:$CR$126)</f>
        <v>0</v>
      </c>
      <c r="CS136" s="109">
        <f>SUMIF($E$4:$E$126,"520",$CS$4:$CS$126)</f>
        <v>374955408</v>
      </c>
      <c r="CT136" s="109">
        <f>SUMIF($E$4:$E$126,"520",$CT$4:$CT$126)</f>
        <v>36010806</v>
      </c>
      <c r="CU136" s="109">
        <f>SUMIF($E$4:$E$126,"520",$CU$4:$CU$126)</f>
        <v>0</v>
      </c>
      <c r="CV136" s="113">
        <f>SUMIF($E$4:$E$126,"520",$CV$4:$CV$126)</f>
        <v>0</v>
      </c>
      <c r="CW136" s="113">
        <f>SUMIF($E$4:$E$126,"520",$CW$4:$CW$126)</f>
        <v>0</v>
      </c>
      <c r="CX136" s="113">
        <f>SUMIF($E$4:$E$126,"520",$CX$4:$CX$126)</f>
        <v>0</v>
      </c>
      <c r="CY136" s="113">
        <f>SUMIF($E$4:$E$126,"520",$CY$4:$CY$126)</f>
        <v>0</v>
      </c>
      <c r="CZ136" s="113">
        <f>SUMIF($E$4:$E$126,"520",$CZ$4:$CZ$126)</f>
        <v>75387696</v>
      </c>
      <c r="DA136" s="113">
        <f>SUMIF($E$4:$E$126,"520",$DA$4:$DA$126)</f>
        <v>204293483</v>
      </c>
      <c r="DB136" s="113">
        <f>SUMIF($E$4:$E$126,"520",$DB$4:$DB$126)</f>
        <v>0</v>
      </c>
      <c r="DC136" s="113">
        <f>SUMIF($E$4:$E$126,"520",$DC$4:$DC$126)</f>
        <v>0</v>
      </c>
      <c r="DD136" s="113">
        <f>SUMIF($E$4:$E$126,"520",$DD$4:$DD$126)</f>
        <v>0</v>
      </c>
      <c r="DE136" s="113">
        <f>SUMIF($E$4:$E$126,"520",$DE$4:$DE$126)</f>
        <v>0</v>
      </c>
      <c r="DF136" s="113">
        <f>SUMIF($E$4:$E$126,"520",$DF$4:$DF$126)</f>
        <v>0</v>
      </c>
      <c r="DG136" s="113">
        <f>SUMIF($E$4:$E$126,"520",$DG$4:$DG$126)</f>
        <v>198143606</v>
      </c>
      <c r="DJ136" s="224" t="s">
        <v>353</v>
      </c>
      <c r="DK136" s="230">
        <v>938377351</v>
      </c>
      <c r="DL136" s="230">
        <v>502018149</v>
      </c>
      <c r="DM136" s="235">
        <v>0.53500000000000003</v>
      </c>
    </row>
    <row r="137" spans="3:117" ht="25.5" x14ac:dyDescent="0.25">
      <c r="C137" s="115"/>
      <c r="D137" s="104" t="s">
        <v>355</v>
      </c>
      <c r="E137" s="97" t="s">
        <v>327</v>
      </c>
      <c r="F137" s="105"/>
      <c r="G137" s="106">
        <f>SUMIF($E$4:$E$126,"520-2",$G$4:$G$126)</f>
        <v>3185000000</v>
      </c>
      <c r="H137" s="106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5">
        <f>SUMIF($E$4:$E$126,"520-2",$U$4:$U$126)</f>
        <v>485000000</v>
      </c>
      <c r="V137" s="107"/>
      <c r="W137" s="107"/>
      <c r="X137" s="105">
        <f>SUMIF($E$4:$E$126,"520-2",$X$4:$X$126)</f>
        <v>2700000000</v>
      </c>
      <c r="Y137" s="107"/>
      <c r="Z137" s="105">
        <f>SUMIF($E$4:$E$126,"520-2",$Z$4:$Z$126)</f>
        <v>0</v>
      </c>
      <c r="AB137" s="108">
        <f t="shared" si="149"/>
        <v>0.84772370486656201</v>
      </c>
      <c r="AC137" s="19">
        <f t="shared" si="150"/>
        <v>2700000000</v>
      </c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>
        <f>SUMIF($E$4:$E$126,"520-2",$AQ$4:$AQ$126)</f>
        <v>0</v>
      </c>
      <c r="AR137" s="106"/>
      <c r="AS137" s="106"/>
      <c r="AT137" s="106">
        <f>SUMIF($E$4:$E$126,"520-2",$AT$4:$AT$126)</f>
        <v>2700000000</v>
      </c>
      <c r="AU137" s="106"/>
      <c r="AV137" s="106"/>
      <c r="AW137" s="91">
        <f t="shared" si="151"/>
        <v>0.15227629513343799</v>
      </c>
      <c r="AX137" s="19">
        <f>SUM(AY137:BQ137)</f>
        <v>485000000</v>
      </c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>
        <f>SUMIF($E$4:$E$126,"520-2",$BL$4:$BL$126)</f>
        <v>485000000</v>
      </c>
      <c r="BM137" s="109"/>
      <c r="BN137" s="109"/>
      <c r="BO137" s="109">
        <f>SUMIF($E$4:$E$126,"520-2",$BO$4:$BO$126)</f>
        <v>0</v>
      </c>
      <c r="BP137" s="109"/>
      <c r="BQ137" s="110"/>
      <c r="BR137" s="111">
        <f t="shared" si="152"/>
        <v>0</v>
      </c>
      <c r="BS137" s="19">
        <f>SUM(BU137:CL137)</f>
        <v>0</v>
      </c>
      <c r="BT137" s="112"/>
      <c r="BU137" s="112"/>
      <c r="BV137" s="112"/>
      <c r="BW137" s="112"/>
      <c r="BX137" s="106"/>
      <c r="BY137" s="106"/>
      <c r="BZ137" s="106"/>
      <c r="CA137" s="106"/>
      <c r="CB137" s="106"/>
      <c r="CC137" s="106"/>
      <c r="CD137" s="106"/>
      <c r="CE137" s="106"/>
      <c r="CF137" s="106"/>
      <c r="CG137" s="106"/>
      <c r="CH137" s="106"/>
      <c r="CI137" s="106"/>
      <c r="CJ137" s="106">
        <f>SUMIF($E$4:$E$126,"520-2",$CJ$4:$CJ$126)</f>
        <v>0</v>
      </c>
      <c r="CK137" s="106"/>
      <c r="CL137" s="112"/>
      <c r="CM137" s="16">
        <f t="shared" si="147"/>
        <v>1</v>
      </c>
      <c r="CN137" s="19">
        <f t="shared" si="155"/>
        <v>3185000000</v>
      </c>
      <c r="CO137" s="110"/>
      <c r="CP137" s="110"/>
      <c r="CQ137" s="110"/>
      <c r="CR137" s="110"/>
      <c r="CS137" s="109"/>
      <c r="CT137" s="109"/>
      <c r="CU137" s="109"/>
      <c r="CV137" s="113"/>
      <c r="CW137" s="113"/>
      <c r="CX137" s="113"/>
      <c r="CY137" s="113"/>
      <c r="CZ137" s="113"/>
      <c r="DA137" s="113"/>
      <c r="DB137" s="113">
        <f>SUMIF($E$4:$E$126,"520-2",$DB$4:$DB$126)</f>
        <v>485000000</v>
      </c>
      <c r="DC137" s="113"/>
      <c r="DD137" s="113"/>
      <c r="DE137" s="113">
        <f>SUMIF($E$4:$E$126,"520-2",$DE$4:$DE$126)</f>
        <v>2700000000</v>
      </c>
      <c r="DF137" s="113"/>
      <c r="DG137" s="113"/>
      <c r="DJ137" s="224" t="s">
        <v>376</v>
      </c>
      <c r="DK137" s="230">
        <v>1520328066</v>
      </c>
      <c r="DL137" s="230">
        <v>631537067</v>
      </c>
      <c r="DM137" s="236">
        <v>0.41539999999999999</v>
      </c>
    </row>
    <row r="138" spans="3:117" x14ac:dyDescent="0.25">
      <c r="C138" s="115"/>
      <c r="D138" s="104" t="s">
        <v>356</v>
      </c>
      <c r="E138" s="1"/>
      <c r="F138" s="116"/>
      <c r="G138" s="117">
        <f>SUM(G131:G137)</f>
        <v>19333056979</v>
      </c>
      <c r="H138" s="117">
        <f t="shared" ref="H138:Z138" si="156">SUM(H131:H137)</f>
        <v>0</v>
      </c>
      <c r="I138" s="117">
        <f t="shared" si="156"/>
        <v>0</v>
      </c>
      <c r="J138" s="117">
        <f t="shared" si="156"/>
        <v>8458835637</v>
      </c>
      <c r="K138" s="117">
        <f t="shared" si="156"/>
        <v>171003327</v>
      </c>
      <c r="L138" s="117">
        <f t="shared" si="156"/>
        <v>1899736650</v>
      </c>
      <c r="M138" s="117">
        <f t="shared" si="156"/>
        <v>138372986</v>
      </c>
      <c r="N138" s="117">
        <f t="shared" si="156"/>
        <v>54387</v>
      </c>
      <c r="O138" s="117">
        <f t="shared" si="156"/>
        <v>30665828</v>
      </c>
      <c r="P138" s="117">
        <f t="shared" si="156"/>
        <v>1940856</v>
      </c>
      <c r="Q138" s="117">
        <f t="shared" si="156"/>
        <v>3438802</v>
      </c>
      <c r="R138" s="117">
        <f t="shared" si="156"/>
        <v>345941457</v>
      </c>
      <c r="S138" s="117">
        <f t="shared" si="156"/>
        <v>1500000000</v>
      </c>
      <c r="T138" s="117">
        <f t="shared" si="156"/>
        <v>1142029623</v>
      </c>
      <c r="U138" s="117">
        <f t="shared" si="156"/>
        <v>486796640</v>
      </c>
      <c r="V138" s="117">
        <f t="shared" si="156"/>
        <v>1054833768</v>
      </c>
      <c r="W138" s="117">
        <f t="shared" si="156"/>
        <v>0</v>
      </c>
      <c r="X138" s="117">
        <f t="shared" si="156"/>
        <v>2700000000</v>
      </c>
      <c r="Y138" s="117">
        <f t="shared" si="156"/>
        <v>204741836</v>
      </c>
      <c r="Z138" s="117">
        <f t="shared" si="156"/>
        <v>1194665182</v>
      </c>
      <c r="AA138" s="118">
        <f t="shared" ref="AA138" si="157">SUM(AA131:AA136)</f>
        <v>0</v>
      </c>
      <c r="AB138" s="108">
        <f t="shared" si="149"/>
        <v>0.4323488221277848</v>
      </c>
      <c r="AC138" s="117">
        <f>SUM(AC131:AC137)</f>
        <v>8358624413</v>
      </c>
      <c r="AD138" s="117">
        <f t="shared" ref="AD138:AV138" si="158">SUM(AD131:AD137)</f>
        <v>0</v>
      </c>
      <c r="AE138" s="117">
        <f t="shared" si="158"/>
        <v>0</v>
      </c>
      <c r="AF138" s="117">
        <f t="shared" si="158"/>
        <v>1920870513</v>
      </c>
      <c r="AG138" s="117">
        <f t="shared" si="158"/>
        <v>0</v>
      </c>
      <c r="AH138" s="117">
        <f t="shared" si="158"/>
        <v>1106323494</v>
      </c>
      <c r="AI138" s="117">
        <f t="shared" si="158"/>
        <v>30493590</v>
      </c>
      <c r="AJ138" s="117">
        <f t="shared" si="158"/>
        <v>0</v>
      </c>
      <c r="AK138" s="117">
        <f t="shared" si="158"/>
        <v>0</v>
      </c>
      <c r="AL138" s="117">
        <f t="shared" si="158"/>
        <v>0</v>
      </c>
      <c r="AM138" s="117">
        <f t="shared" si="158"/>
        <v>0</v>
      </c>
      <c r="AN138" s="117">
        <f t="shared" si="158"/>
        <v>112019240</v>
      </c>
      <c r="AO138" s="117">
        <f t="shared" si="158"/>
        <v>985830375</v>
      </c>
      <c r="AP138" s="117">
        <f t="shared" si="158"/>
        <v>571395854</v>
      </c>
      <c r="AQ138" s="117">
        <f t="shared" si="158"/>
        <v>1796640</v>
      </c>
      <c r="AR138" s="117">
        <f t="shared" si="158"/>
        <v>613871189</v>
      </c>
      <c r="AS138" s="117">
        <f t="shared" si="158"/>
        <v>0</v>
      </c>
      <c r="AT138" s="117">
        <f t="shared" si="158"/>
        <v>2700000000</v>
      </c>
      <c r="AU138" s="117">
        <f t="shared" si="158"/>
        <v>0</v>
      </c>
      <c r="AV138" s="117">
        <f t="shared" si="158"/>
        <v>316023518</v>
      </c>
      <c r="AW138" s="91">
        <f t="shared" si="151"/>
        <v>0.5676511778722152</v>
      </c>
      <c r="AX138" s="119">
        <f>SUM(AX131:AX137)</f>
        <v>10974432566</v>
      </c>
      <c r="AY138" s="119">
        <f t="shared" ref="AY138:BP138" si="159">SUM(AY131:AY137)</f>
        <v>0</v>
      </c>
      <c r="AZ138" s="119">
        <f t="shared" si="159"/>
        <v>0</v>
      </c>
      <c r="BA138" s="119">
        <f t="shared" si="159"/>
        <v>6537965124</v>
      </c>
      <c r="BB138" s="119">
        <f t="shared" si="159"/>
        <v>171003327</v>
      </c>
      <c r="BC138" s="119">
        <f t="shared" si="159"/>
        <v>793413156</v>
      </c>
      <c r="BD138" s="119">
        <f t="shared" si="159"/>
        <v>107879396</v>
      </c>
      <c r="BE138" s="119">
        <f t="shared" si="159"/>
        <v>54387</v>
      </c>
      <c r="BF138" s="119">
        <f t="shared" si="159"/>
        <v>30665828</v>
      </c>
      <c r="BG138" s="119">
        <f t="shared" si="159"/>
        <v>1940856</v>
      </c>
      <c r="BH138" s="119">
        <f t="shared" si="159"/>
        <v>3438802</v>
      </c>
      <c r="BI138" s="119">
        <f t="shared" si="159"/>
        <v>233922217</v>
      </c>
      <c r="BJ138" s="119">
        <f t="shared" si="159"/>
        <v>514169625</v>
      </c>
      <c r="BK138" s="119">
        <f t="shared" si="159"/>
        <v>570633769</v>
      </c>
      <c r="BL138" s="119">
        <f t="shared" si="159"/>
        <v>485000000</v>
      </c>
      <c r="BM138" s="119">
        <f t="shared" si="159"/>
        <v>440962579</v>
      </c>
      <c r="BN138" s="119">
        <f t="shared" si="159"/>
        <v>0</v>
      </c>
      <c r="BO138" s="119">
        <f t="shared" si="159"/>
        <v>0</v>
      </c>
      <c r="BP138" s="119">
        <f t="shared" si="159"/>
        <v>204741836</v>
      </c>
      <c r="BQ138" s="119">
        <f>SUM(BQ131:BQ137)</f>
        <v>878641664</v>
      </c>
      <c r="BR138" s="111">
        <f t="shared" si="152"/>
        <v>0.1690501670041139</v>
      </c>
      <c r="BS138" s="19">
        <f>SUM(BS131:BS137)</f>
        <v>3268256511</v>
      </c>
      <c r="BT138" s="19">
        <f t="shared" ref="BT138:CK138" si="160">SUM(BT131:BT137)</f>
        <v>0</v>
      </c>
      <c r="BU138" s="19">
        <f t="shared" si="160"/>
        <v>0</v>
      </c>
      <c r="BV138" s="19">
        <f t="shared" si="160"/>
        <v>1128693833</v>
      </c>
      <c r="BW138" s="19">
        <f t="shared" si="160"/>
        <v>0</v>
      </c>
      <c r="BX138" s="19">
        <f t="shared" si="160"/>
        <v>631206868</v>
      </c>
      <c r="BY138" s="19">
        <f t="shared" si="160"/>
        <v>27993590</v>
      </c>
      <c r="BZ138" s="19">
        <f t="shared" si="160"/>
        <v>0</v>
      </c>
      <c r="CA138" s="19">
        <f t="shared" si="160"/>
        <v>0</v>
      </c>
      <c r="CB138" s="19">
        <f t="shared" si="160"/>
        <v>0</v>
      </c>
      <c r="CC138" s="19">
        <f t="shared" si="160"/>
        <v>0</v>
      </c>
      <c r="CD138" s="19">
        <f t="shared" si="160"/>
        <v>15000000</v>
      </c>
      <c r="CE138" s="19">
        <f t="shared" si="160"/>
        <v>406776542</v>
      </c>
      <c r="CF138" s="19">
        <f t="shared" si="160"/>
        <v>412253458</v>
      </c>
      <c r="CG138" s="19">
        <f t="shared" si="160"/>
        <v>1796640</v>
      </c>
      <c r="CH138" s="19">
        <f t="shared" si="160"/>
        <v>361969892</v>
      </c>
      <c r="CI138" s="19">
        <f t="shared" si="160"/>
        <v>0</v>
      </c>
      <c r="CJ138" s="19">
        <f t="shared" si="160"/>
        <v>0</v>
      </c>
      <c r="CK138" s="19">
        <f t="shared" si="160"/>
        <v>0</v>
      </c>
      <c r="CL138" s="19">
        <f>SUM(CL131:CL137)</f>
        <v>282565688</v>
      </c>
      <c r="CM138" s="16">
        <f t="shared" si="147"/>
        <v>0.8309498329958861</v>
      </c>
      <c r="CN138" s="117">
        <f ca="1">SUM(CN131:CN137)</f>
        <v>16064800468</v>
      </c>
      <c r="CO138" s="117">
        <f t="shared" ref="CO138:DG138" si="161">SUM(CO131:CO137)</f>
        <v>0</v>
      </c>
      <c r="CP138" s="117">
        <f t="shared" ca="1" si="161"/>
        <v>0</v>
      </c>
      <c r="CQ138" s="117">
        <f t="shared" si="161"/>
        <v>7330141804</v>
      </c>
      <c r="CR138" s="117">
        <f t="shared" si="161"/>
        <v>171003327</v>
      </c>
      <c r="CS138" s="117">
        <f t="shared" si="161"/>
        <v>1268529782</v>
      </c>
      <c r="CT138" s="117">
        <f t="shared" si="161"/>
        <v>110379396</v>
      </c>
      <c r="CU138" s="117">
        <f t="shared" si="161"/>
        <v>54387</v>
      </c>
      <c r="CV138" s="117">
        <f t="shared" si="161"/>
        <v>30665828</v>
      </c>
      <c r="CW138" s="117">
        <f t="shared" si="161"/>
        <v>1940856</v>
      </c>
      <c r="CX138" s="117">
        <f t="shared" si="161"/>
        <v>3438802</v>
      </c>
      <c r="CY138" s="117">
        <f t="shared" si="161"/>
        <v>330941457</v>
      </c>
      <c r="CZ138" s="117">
        <f t="shared" si="161"/>
        <v>1093223458</v>
      </c>
      <c r="DA138" s="117">
        <f t="shared" si="161"/>
        <v>729776165</v>
      </c>
      <c r="DB138" s="117">
        <f t="shared" si="161"/>
        <v>485000000</v>
      </c>
      <c r="DC138" s="117">
        <f t="shared" si="161"/>
        <v>692863876</v>
      </c>
      <c r="DD138" s="117">
        <f t="shared" si="161"/>
        <v>0</v>
      </c>
      <c r="DE138" s="117">
        <f t="shared" si="161"/>
        <v>2700000000</v>
      </c>
      <c r="DF138" s="117">
        <f t="shared" si="161"/>
        <v>204741836</v>
      </c>
      <c r="DG138" s="117">
        <f t="shared" si="161"/>
        <v>912099494</v>
      </c>
      <c r="DJ138" s="224" t="s">
        <v>380</v>
      </c>
      <c r="DK138" s="230">
        <v>3185000000</v>
      </c>
      <c r="DL138" s="230">
        <v>0</v>
      </c>
      <c r="DM138" s="235">
        <v>0</v>
      </c>
    </row>
    <row r="139" spans="3:117" x14ac:dyDescent="0.25">
      <c r="C139" s="115"/>
      <c r="D139" s="104" t="s">
        <v>247</v>
      </c>
      <c r="E139" s="120">
        <v>301</v>
      </c>
      <c r="F139" s="105"/>
      <c r="G139" s="106">
        <f>SUMIF($E$4:$E$126,"301",$G$4:$G$126)</f>
        <v>2518000000</v>
      </c>
      <c r="H139" s="106">
        <f>SUMIF($E$4:$E$126,"301",$H$4:$H$126)</f>
        <v>0</v>
      </c>
      <c r="I139" s="107">
        <f>SUMIF($E$4:$E$126,"301",$I$4:$I$126)</f>
        <v>200000000</v>
      </c>
      <c r="J139" s="107">
        <f>SUMIF($E$4:$E$126,"301",$J$4:$J$126)</f>
        <v>268168096</v>
      </c>
      <c r="K139" s="106">
        <f>SUMIF($E$4:$E$126,"301",$K$4:$K$126)</f>
        <v>0</v>
      </c>
      <c r="L139" s="105">
        <f>SUMIF($E$4:$E$126,"301",$L$4:$L$126)</f>
        <v>701280247</v>
      </c>
      <c r="M139" s="105">
        <f>SUMIF($E$4:$E$126,"301",$M$4:$M$126)</f>
        <v>0</v>
      </c>
      <c r="N139" s="105">
        <f>SUMIF($E$4:$E$126,"301",$N$4:$N$126)</f>
        <v>0</v>
      </c>
      <c r="O139" s="105">
        <f>SUMIF($E$4:$E$126,"301",$O$4:$O$126)</f>
        <v>0</v>
      </c>
      <c r="P139" s="105">
        <f>SUMIF($E$4:$E$126,"301",$P$4:$P$126)</f>
        <v>0</v>
      </c>
      <c r="Q139" s="105">
        <f>SUMIF($E$4:$E$126,"301",$Q$4:$Q$126)</f>
        <v>0</v>
      </c>
      <c r="R139" s="105">
        <f>SUMIF($E$4:$E$126,"301",$R$4:$R$126)</f>
        <v>0</v>
      </c>
      <c r="S139" s="105">
        <f>SUMIF($E$4:$E$126,"301",$S$4:$S$126)</f>
        <v>0</v>
      </c>
      <c r="T139" s="105">
        <f>SUMIF($E$4:$E$126,"301",$T$4:$T$126)</f>
        <v>0</v>
      </c>
      <c r="U139" s="105">
        <f>SUMIF($E$4:$E$126,"301",$U$4:$U$126)</f>
        <v>0</v>
      </c>
      <c r="V139" s="105">
        <f>SUMIF($E$4:$E$126,"301",$V$4:$V$126)</f>
        <v>50000000</v>
      </c>
      <c r="W139" s="105">
        <f>SUMIF($E$4:$E$118,"301",$W$4:$W$118)</f>
        <v>1262551657</v>
      </c>
      <c r="X139" s="105">
        <f>SUMIF($E$4:$E$118,"301",$X$4:$X$118)</f>
        <v>0</v>
      </c>
      <c r="Y139" s="105">
        <f>SUMIF($E$4:$E$126,"301",$Y$4:$Y$126)</f>
        <v>0</v>
      </c>
      <c r="Z139" s="105">
        <f>SUMIF($E$4:$E$126,"301",$Z$4:$Z$126)</f>
        <v>36000000</v>
      </c>
      <c r="AB139" s="108">
        <f t="shared" si="149"/>
        <v>0.70877926965845905</v>
      </c>
      <c r="AC139" s="19">
        <f>SUM(AE139:AV139)</f>
        <v>1784706201</v>
      </c>
      <c r="AD139" s="106">
        <f>SUMIF($E$4:$E$126,"301",$AD$4:$AD$126)</f>
        <v>0</v>
      </c>
      <c r="AE139" s="106">
        <f>SUMIF($E$4:$E$126,"301",$AE$4:$AE$126)</f>
        <v>200000000</v>
      </c>
      <c r="AF139" s="106">
        <f>SUMIF($E$4:$E$126,"301",$AF$4:$AF$126)</f>
        <v>268168096</v>
      </c>
      <c r="AG139" s="106">
        <f>SUMIF($E$4:$E$126,"301",$AG$4:$AG$126)</f>
        <v>0</v>
      </c>
      <c r="AH139" s="106">
        <f>SUMIF($E$4:$E$126,"301",$AH$4:$AH$126)</f>
        <v>701280247</v>
      </c>
      <c r="AI139" s="106">
        <f>SUMIF($E$4:$E$126,"301",$AI$4:$AI$126)</f>
        <v>0</v>
      </c>
      <c r="AJ139" s="106">
        <f>SUMIF($E$4:$E$126,"301",$AJ$4:$AJ$126)</f>
        <v>0</v>
      </c>
      <c r="AK139" s="106">
        <f>SUMIF($E$4:$E$126,"301",$AK$4:$AK$126)</f>
        <v>0</v>
      </c>
      <c r="AL139" s="106">
        <f>SUMIF($E$4:$E$126,"301",$AL$4:$AL$126)</f>
        <v>0</v>
      </c>
      <c r="AM139" s="106">
        <f>SUMIF($E$4:$E$118,"301",$AM$4:$AM$118)</f>
        <v>0</v>
      </c>
      <c r="AN139" s="106">
        <f>SUMIF($E$4:$E$126,"301",$AN$4:$AN$126)</f>
        <v>0</v>
      </c>
      <c r="AO139" s="106">
        <f>SUMIF($E$4:$E$126,"301",$AO$4:$AO$126)</f>
        <v>0</v>
      </c>
      <c r="AP139" s="106">
        <f>SUMIF($E$4:$E$126,"301",$AP$4:$AP$126)</f>
        <v>0</v>
      </c>
      <c r="AQ139" s="106">
        <f>SUMIF($E$4:$E$126,"301",$AQ$4:$AQ$126)</f>
        <v>0</v>
      </c>
      <c r="AR139" s="106">
        <f>SUMIF($E$4:$E$126,"301",$AR$4:$AR$126)</f>
        <v>29149300</v>
      </c>
      <c r="AS139" s="106">
        <f>SUMIF($E$4:$E$126,"301",$AS$4:$AS$126)</f>
        <v>582942422</v>
      </c>
      <c r="AT139" s="106">
        <f>SUMIF($E$4:$E$126,"301",$AT$4:$AT$126)</f>
        <v>0</v>
      </c>
      <c r="AU139" s="106">
        <f>SUMIF($E$4:$E$126,"301",$AU$4:$AU$126)</f>
        <v>0</v>
      </c>
      <c r="AV139" s="106">
        <f>SUMIF($E$4:$E$126,"301",$AV$4:$AV$126)</f>
        <v>3166136</v>
      </c>
      <c r="AW139" s="91">
        <f t="shared" si="151"/>
        <v>0.29122073034154095</v>
      </c>
      <c r="AX139" s="19">
        <f t="shared" si="153"/>
        <v>733293799</v>
      </c>
      <c r="AY139" s="109">
        <f>SUMIF($E$4:$E$126,"301",$AY$4:$AY$126)</f>
        <v>0</v>
      </c>
      <c r="AZ139" s="109">
        <f>SUMIF($E$4:$E$126,"301",$AZ$4:$AZ$126)</f>
        <v>0</v>
      </c>
      <c r="BA139" s="109">
        <f>SUMIF($E$4:$E$126,"301",$BA$4:$BA$126)</f>
        <v>0</v>
      </c>
      <c r="BB139" s="109">
        <f>SUMIF($E$4:$E$126,"301",$BB$4:$BB$126)</f>
        <v>0</v>
      </c>
      <c r="BC139" s="109">
        <f>SUMIF($E$4:$E$126,"301",$BC$4:$BC$126)</f>
        <v>0</v>
      </c>
      <c r="BD139" s="109">
        <f>SUMIF($E$4:$E$126,"301",$BD$4:$BD$126)</f>
        <v>0</v>
      </c>
      <c r="BE139" s="109">
        <f>SUMIF($E$4:$E$126,"301",$BE$4:$BE$126)</f>
        <v>0</v>
      </c>
      <c r="BF139" s="109">
        <f>SUMIF($E$4:$E$126,"301",$BF$4:$BF$126)</f>
        <v>0</v>
      </c>
      <c r="BG139" s="109">
        <f>SUMIF($E$4:$E$126,"301",$BG$4:$BG$126)</f>
        <v>0</v>
      </c>
      <c r="BH139" s="109">
        <f>SUMIF($E$4:$E$126,"301",$BH$4:$BH$126)</f>
        <v>0</v>
      </c>
      <c r="BI139" s="109">
        <f>SUMIF($E$4:$E$126,"301",$BI$4:$BI$126)</f>
        <v>0</v>
      </c>
      <c r="BJ139" s="109">
        <f>SUMIF($E$4:$E$126,"301",$BJ$4:$BJ$126)</f>
        <v>0</v>
      </c>
      <c r="BK139" s="109">
        <f>SUMIF($E$4:$E$126,"301",$BK$4:$BK$126)</f>
        <v>0</v>
      </c>
      <c r="BL139" s="109">
        <f>SUMIF($E$4:$E$126,"301",$BL$4:$BL$126)</f>
        <v>0</v>
      </c>
      <c r="BM139" s="109">
        <f>SUMIF($E$4:$E$126,"301",$BM$4:$BM$126)</f>
        <v>20850700</v>
      </c>
      <c r="BN139" s="109">
        <f>SUMIF($E$4:$E$126,"301",$BN$4:$BN$126)</f>
        <v>679609235</v>
      </c>
      <c r="BO139" s="109">
        <f>SUMIF($E$4:$E$126,"301",$BO$4:$BO$126)</f>
        <v>0</v>
      </c>
      <c r="BP139" s="109"/>
      <c r="BQ139" s="110">
        <f>SUMIF($E$4:$E$126,"301",$BQ$4:$BQ$126)</f>
        <v>32833864</v>
      </c>
      <c r="BR139" s="111">
        <f t="shared" si="152"/>
        <v>0.65110991660047657</v>
      </c>
      <c r="BS139" s="19">
        <f>SUM(BU139:CL139)</f>
        <v>1639494770</v>
      </c>
      <c r="BT139" s="106">
        <f>SUMIF($E$4:$E$126,"111",$BT$4:$BT$126)</f>
        <v>0</v>
      </c>
      <c r="BU139" s="106">
        <f>SUMIF($E$4:$E$126,"301",$BU$4:$BU$126)</f>
        <v>182096743</v>
      </c>
      <c r="BV139" s="106">
        <f>SUMIF($E$4:$E$126,"301",$BV$4:$BV$126)</f>
        <v>268168096</v>
      </c>
      <c r="BW139" s="106">
        <f>SUMIF($E$4:$E$126,"301",$BW$4:$BW$126)</f>
        <v>0</v>
      </c>
      <c r="BX139" s="106">
        <f>SUMIF($E$4:$E$126,"301",$BX$4:$BX$126)</f>
        <v>701280247</v>
      </c>
      <c r="BY139" s="106">
        <f>SUMIF($E$4:$E$126,"301",$BY$4:$BY$126)</f>
        <v>0</v>
      </c>
      <c r="BZ139" s="106">
        <f>SUMIF($E$4:$E$126,"301",$BZ$4:$BZ$126)</f>
        <v>0</v>
      </c>
      <c r="CA139" s="106">
        <f>SUMIF($E$4:$E$126,"301",$CA$4:$CA$126)</f>
        <v>0</v>
      </c>
      <c r="CB139" s="106">
        <f>SUMIF($E$4:$E$126,"301",$CB$4:$CB$126)</f>
        <v>0</v>
      </c>
      <c r="CC139" s="106">
        <f>SUMIF($E$4:$E$126,"301",$CC$4:$CC$126)</f>
        <v>0</v>
      </c>
      <c r="CD139" s="106">
        <f>SUMIF($E$4:$E$126,"301",$CD$4:$CD$126)</f>
        <v>0</v>
      </c>
      <c r="CE139" s="106">
        <f>SUMIF($E$4:$E$126,"301",$CE$4:$CE$126)</f>
        <v>0</v>
      </c>
      <c r="CF139" s="106">
        <f>SUMIF($E$4:$E$126,"301",$CF$4:$CF$126)</f>
        <v>0</v>
      </c>
      <c r="CG139" s="106">
        <f>SUMIF($E$4:$E$126,"301",$CG$4:$CG$126)</f>
        <v>0</v>
      </c>
      <c r="CH139" s="106">
        <f>SUMIF($E$4:$E$126,"301",$CH$4:$CH$126)</f>
        <v>29149300</v>
      </c>
      <c r="CI139" s="106">
        <f>SUMIF($E$4:$E$126,"301",$CI$4:$CI$126)</f>
        <v>456634248</v>
      </c>
      <c r="CJ139" s="106">
        <f>SUMIF($E$4:$E$126,"301",$CJ$4:$CJ$126)</f>
        <v>0</v>
      </c>
      <c r="CK139" s="106">
        <f>SUMIF($E$4:$E$126,"301",$CK$4:$CK$126)</f>
        <v>0</v>
      </c>
      <c r="CL139" s="112">
        <f>SUMIF($E$4:$E$126,"301",$CL$4:$CL$126)</f>
        <v>2166136</v>
      </c>
      <c r="CM139" s="16">
        <f t="shared" si="147"/>
        <v>0.34889008339952343</v>
      </c>
      <c r="CN139" s="19">
        <f t="shared" si="155"/>
        <v>878505230</v>
      </c>
      <c r="CO139" s="109">
        <f>SUMIF($E$4:$E$126,"301",$CO$4:$CO$126)</f>
        <v>0</v>
      </c>
      <c r="CP139" s="109">
        <f>SUMIF($E$4:$E$126,"301",$CP$4:$CP$126)</f>
        <v>17903257</v>
      </c>
      <c r="CQ139" s="109">
        <f>SUMIF($E$4:$E$126,"301",$CQ$4:$CQ$126)</f>
        <v>0</v>
      </c>
      <c r="CR139" s="109">
        <f>SUMIF($E$4:$E$126,"301",$CR$4:$CR$126)</f>
        <v>0</v>
      </c>
      <c r="CS139" s="109">
        <f>SUMIF($E$4:$E$126,"301",$CS$4:$CS$126)</f>
        <v>0</v>
      </c>
      <c r="CT139" s="109">
        <f>SUMIF($E$4:$E$126,"301",$CT$4:$CT$126)</f>
        <v>0</v>
      </c>
      <c r="CU139" s="109">
        <f>SUMIF($E$4:$E$126,"301",$CU$4:$CU$126)</f>
        <v>0</v>
      </c>
      <c r="CV139" s="113">
        <f>SUMIF($E$4:$E$126,"301",$CV$4:$CV$126)</f>
        <v>0</v>
      </c>
      <c r="CW139" s="113">
        <f>SUMIF($E$4:$E$126,"301",$CW$4:$CW$126)</f>
        <v>0</v>
      </c>
      <c r="CX139" s="113">
        <f>SUMIF($E$4:$E$126,"301",$CX$4:$CX$126)</f>
        <v>0</v>
      </c>
      <c r="CY139" s="113">
        <f>SUMIF($E$4:$E$126,"301",$CY$4:$CY$126)</f>
        <v>0</v>
      </c>
      <c r="CZ139" s="113">
        <f>SUMIF($E$4:$E$126,"301",$CZ$4:$CZ$126)</f>
        <v>0</v>
      </c>
      <c r="DA139" s="113">
        <f>SUMIF($E$4:$E$126,"301",$DA$4:$DA$126)</f>
        <v>0</v>
      </c>
      <c r="DB139" s="113">
        <f>SUMIF($E$4:$E$126,"301",$DB$4:$DB$126)</f>
        <v>0</v>
      </c>
      <c r="DC139" s="113">
        <f>SUMIF($E$4:$E$126,"301",$DC$4:$DC$126)</f>
        <v>20850700</v>
      </c>
      <c r="DD139" s="113">
        <f>SUMIF($E$4:$E$126,"301",$DD$4:$DD$126)</f>
        <v>805917409</v>
      </c>
      <c r="DE139" s="113">
        <f>SUMIF($E$4:$E$126,"301",$DE$4:$DE$126)</f>
        <v>0</v>
      </c>
      <c r="DF139" s="113">
        <f>SUMIF($E$4:$E$126,"301",$DF$4:$DF$126)</f>
        <v>0</v>
      </c>
      <c r="DG139" s="113">
        <f>SUMIF($E$4:$E$126,"301",$DG$4:$DG$126)</f>
        <v>33833864</v>
      </c>
      <c r="DJ139" s="224" t="s">
        <v>247</v>
      </c>
      <c r="DK139" s="230">
        <v>2518000000</v>
      </c>
      <c r="DL139" s="230">
        <v>1639494770</v>
      </c>
      <c r="DM139" s="235">
        <v>0.65110000000000001</v>
      </c>
    </row>
    <row r="140" spans="3:117" ht="15.75" thickBot="1" x14ac:dyDescent="0.3">
      <c r="C140" s="160" t="s">
        <v>357</v>
      </c>
      <c r="D140" s="161"/>
      <c r="E140" s="121"/>
      <c r="F140" s="122"/>
      <c r="G140" s="123">
        <f>SUM(G138:G139)</f>
        <v>21851056979</v>
      </c>
      <c r="H140" s="123">
        <f>SUM(H138:H139)</f>
        <v>0</v>
      </c>
      <c r="I140" s="123">
        <f>SUM(I138:I139)</f>
        <v>200000000</v>
      </c>
      <c r="J140" s="123">
        <f t="shared" ref="J140:AA140" si="162">SUM(J138:J139)</f>
        <v>8727003733</v>
      </c>
      <c r="K140" s="123">
        <f t="shared" si="162"/>
        <v>171003327</v>
      </c>
      <c r="L140" s="123">
        <f t="shared" si="162"/>
        <v>2601016897</v>
      </c>
      <c r="M140" s="123">
        <f t="shared" si="162"/>
        <v>138372986</v>
      </c>
      <c r="N140" s="123">
        <f t="shared" si="162"/>
        <v>54387</v>
      </c>
      <c r="O140" s="123">
        <f t="shared" si="162"/>
        <v>30665828</v>
      </c>
      <c r="P140" s="123">
        <f t="shared" si="162"/>
        <v>1940856</v>
      </c>
      <c r="Q140" s="123">
        <f t="shared" si="162"/>
        <v>3438802</v>
      </c>
      <c r="R140" s="123">
        <f t="shared" si="162"/>
        <v>345941457</v>
      </c>
      <c r="S140" s="123">
        <f t="shared" si="162"/>
        <v>1500000000</v>
      </c>
      <c r="T140" s="123">
        <f t="shared" si="162"/>
        <v>1142029623</v>
      </c>
      <c r="U140" s="124">
        <f t="shared" si="162"/>
        <v>486796640</v>
      </c>
      <c r="V140" s="123">
        <f t="shared" si="162"/>
        <v>1104833768</v>
      </c>
      <c r="W140" s="123">
        <f t="shared" si="162"/>
        <v>1262551657</v>
      </c>
      <c r="X140" s="123">
        <f t="shared" si="162"/>
        <v>2700000000</v>
      </c>
      <c r="Y140" s="123">
        <f t="shared" si="162"/>
        <v>204741836</v>
      </c>
      <c r="Z140" s="123">
        <f t="shared" si="162"/>
        <v>1230665182</v>
      </c>
      <c r="AA140" s="123">
        <f t="shared" si="162"/>
        <v>0</v>
      </c>
      <c r="AB140" s="125">
        <f t="shared" si="149"/>
        <v>0.46420320187477737</v>
      </c>
      <c r="AC140" s="126">
        <f t="shared" ref="AC140:AV140" si="163">AC138+AC139</f>
        <v>10143330614</v>
      </c>
      <c r="AD140" s="126">
        <f t="shared" si="163"/>
        <v>0</v>
      </c>
      <c r="AE140" s="126">
        <f t="shared" si="163"/>
        <v>200000000</v>
      </c>
      <c r="AF140" s="126">
        <f t="shared" si="163"/>
        <v>2189038609</v>
      </c>
      <c r="AG140" s="126">
        <f t="shared" si="163"/>
        <v>0</v>
      </c>
      <c r="AH140" s="126">
        <f t="shared" si="163"/>
        <v>1807603741</v>
      </c>
      <c r="AI140" s="126">
        <f t="shared" si="163"/>
        <v>30493590</v>
      </c>
      <c r="AJ140" s="126">
        <f t="shared" si="163"/>
        <v>0</v>
      </c>
      <c r="AK140" s="126">
        <f t="shared" si="163"/>
        <v>0</v>
      </c>
      <c r="AL140" s="126">
        <f t="shared" si="163"/>
        <v>0</v>
      </c>
      <c r="AM140" s="126">
        <f t="shared" si="163"/>
        <v>0</v>
      </c>
      <c r="AN140" s="126">
        <f t="shared" si="163"/>
        <v>112019240</v>
      </c>
      <c r="AO140" s="126">
        <f t="shared" si="163"/>
        <v>985830375</v>
      </c>
      <c r="AP140" s="126">
        <f t="shared" si="163"/>
        <v>571395854</v>
      </c>
      <c r="AQ140" s="126">
        <f t="shared" si="163"/>
        <v>1796640</v>
      </c>
      <c r="AR140" s="126">
        <f t="shared" si="163"/>
        <v>643020489</v>
      </c>
      <c r="AS140" s="126">
        <f t="shared" si="163"/>
        <v>582942422</v>
      </c>
      <c r="AT140" s="126">
        <f t="shared" si="163"/>
        <v>2700000000</v>
      </c>
      <c r="AU140" s="126">
        <f t="shared" si="163"/>
        <v>0</v>
      </c>
      <c r="AV140" s="126">
        <f t="shared" si="163"/>
        <v>319189654</v>
      </c>
      <c r="AW140" s="91">
        <f t="shared" si="151"/>
        <v>0.53579679812522263</v>
      </c>
      <c r="AX140" s="126">
        <f>AX138+AX139</f>
        <v>11707726365</v>
      </c>
      <c r="AY140" s="126">
        <f>AY138+AY139</f>
        <v>0</v>
      </c>
      <c r="AZ140" s="126">
        <f>AZ138+AZ139</f>
        <v>0</v>
      </c>
      <c r="BA140" s="127">
        <f t="shared" ref="BA140:BQ140" si="164">+BA138+BA139</f>
        <v>6537965124</v>
      </c>
      <c r="BB140" s="127">
        <f t="shared" si="164"/>
        <v>171003327</v>
      </c>
      <c r="BC140" s="127">
        <f t="shared" si="164"/>
        <v>793413156</v>
      </c>
      <c r="BD140" s="127">
        <f t="shared" si="164"/>
        <v>107879396</v>
      </c>
      <c r="BE140" s="127">
        <f t="shared" si="164"/>
        <v>54387</v>
      </c>
      <c r="BF140" s="127">
        <f t="shared" si="164"/>
        <v>30665828</v>
      </c>
      <c r="BG140" s="127">
        <f t="shared" si="164"/>
        <v>1940856</v>
      </c>
      <c r="BH140" s="127">
        <f t="shared" si="164"/>
        <v>3438802</v>
      </c>
      <c r="BI140" s="127">
        <f t="shared" si="164"/>
        <v>233922217</v>
      </c>
      <c r="BJ140" s="127">
        <f t="shared" si="164"/>
        <v>514169625</v>
      </c>
      <c r="BK140" s="127">
        <f t="shared" si="164"/>
        <v>570633769</v>
      </c>
      <c r="BL140" s="127">
        <f t="shared" si="164"/>
        <v>485000000</v>
      </c>
      <c r="BM140" s="127">
        <f t="shared" si="164"/>
        <v>461813279</v>
      </c>
      <c r="BN140" s="127">
        <f t="shared" si="164"/>
        <v>679609235</v>
      </c>
      <c r="BO140" s="127">
        <f t="shared" si="164"/>
        <v>0</v>
      </c>
      <c r="BP140" s="127">
        <f t="shared" si="164"/>
        <v>204741836</v>
      </c>
      <c r="BQ140" s="127">
        <f t="shared" si="164"/>
        <v>911475528</v>
      </c>
      <c r="BR140" s="128">
        <f t="shared" si="152"/>
        <v>0.22460017772671609</v>
      </c>
      <c r="BS140" s="129">
        <f t="shared" ref="BS140:BW140" si="165">+BS138+BS139</f>
        <v>4907751281</v>
      </c>
      <c r="BT140" s="127">
        <f t="shared" si="165"/>
        <v>0</v>
      </c>
      <c r="BU140" s="127">
        <f t="shared" si="165"/>
        <v>182096743</v>
      </c>
      <c r="BV140" s="127">
        <f t="shared" si="165"/>
        <v>1396861929</v>
      </c>
      <c r="BW140" s="127">
        <f t="shared" si="165"/>
        <v>0</v>
      </c>
      <c r="BX140" s="123">
        <f t="shared" ref="BX140:CL140" si="166">SUM(BX138:BX139)</f>
        <v>1332487115</v>
      </c>
      <c r="BY140" s="123">
        <f t="shared" si="166"/>
        <v>27993590</v>
      </c>
      <c r="BZ140" s="123">
        <f t="shared" si="166"/>
        <v>0</v>
      </c>
      <c r="CA140" s="123">
        <f t="shared" si="166"/>
        <v>0</v>
      </c>
      <c r="CB140" s="123">
        <f t="shared" si="166"/>
        <v>0</v>
      </c>
      <c r="CC140" s="123">
        <f t="shared" si="166"/>
        <v>0</v>
      </c>
      <c r="CD140" s="123">
        <f t="shared" si="166"/>
        <v>15000000</v>
      </c>
      <c r="CE140" s="123">
        <f t="shared" si="166"/>
        <v>406776542</v>
      </c>
      <c r="CF140" s="123">
        <f t="shared" si="166"/>
        <v>412253458</v>
      </c>
      <c r="CG140" s="123">
        <f t="shared" si="166"/>
        <v>1796640</v>
      </c>
      <c r="CH140" s="123">
        <f t="shared" si="166"/>
        <v>391119192</v>
      </c>
      <c r="CI140" s="123">
        <f t="shared" si="166"/>
        <v>456634248</v>
      </c>
      <c r="CJ140" s="123">
        <f t="shared" si="166"/>
        <v>0</v>
      </c>
      <c r="CK140" s="123">
        <f t="shared" si="166"/>
        <v>0</v>
      </c>
      <c r="CL140" s="130">
        <f t="shared" si="166"/>
        <v>284731824</v>
      </c>
      <c r="CM140" s="131">
        <f t="shared" si="147"/>
        <v>0.77539982227328386</v>
      </c>
      <c r="CN140" s="123">
        <f ca="1">SUM(CN138:CN139)</f>
        <v>16943305698</v>
      </c>
      <c r="CO140" s="130">
        <f t="shared" ref="CO140:DG140" si="167">SUM(CO138:CO139)</f>
        <v>0</v>
      </c>
      <c r="CP140" s="130">
        <f t="shared" ca="1" si="167"/>
        <v>17903257</v>
      </c>
      <c r="CQ140" s="130">
        <f t="shared" si="167"/>
        <v>7330141804</v>
      </c>
      <c r="CR140" s="130">
        <f t="shared" si="167"/>
        <v>171003327</v>
      </c>
      <c r="CS140" s="123">
        <f t="shared" si="167"/>
        <v>1268529782</v>
      </c>
      <c r="CT140" s="123">
        <f t="shared" si="167"/>
        <v>110379396</v>
      </c>
      <c r="CU140" s="123">
        <f t="shared" si="167"/>
        <v>54387</v>
      </c>
      <c r="CV140" s="132">
        <f t="shared" si="167"/>
        <v>30665828</v>
      </c>
      <c r="CW140" s="132">
        <f t="shared" si="167"/>
        <v>1940856</v>
      </c>
      <c r="CX140" s="132">
        <f t="shared" si="167"/>
        <v>3438802</v>
      </c>
      <c r="CY140" s="132">
        <f t="shared" si="167"/>
        <v>330941457</v>
      </c>
      <c r="CZ140" s="132">
        <f t="shared" si="167"/>
        <v>1093223458</v>
      </c>
      <c r="DA140" s="132">
        <f t="shared" si="167"/>
        <v>729776165</v>
      </c>
      <c r="DB140" s="132">
        <f t="shared" si="167"/>
        <v>485000000</v>
      </c>
      <c r="DC140" s="132">
        <f t="shared" si="167"/>
        <v>713714576</v>
      </c>
      <c r="DD140" s="132">
        <f t="shared" si="167"/>
        <v>805917409</v>
      </c>
      <c r="DE140" s="132">
        <f t="shared" si="167"/>
        <v>2700000000</v>
      </c>
      <c r="DF140" s="132">
        <f t="shared" si="167"/>
        <v>204741836</v>
      </c>
      <c r="DG140" s="132">
        <f t="shared" si="167"/>
        <v>945933358</v>
      </c>
      <c r="DJ140" s="224" t="s">
        <v>10</v>
      </c>
      <c r="DK140" s="230">
        <f>DK132+DK133+DK134+DK135+DK136+DK137+DK138+DK139</f>
        <v>21851056979</v>
      </c>
      <c r="DL140" s="230">
        <f>DL132+DL133+DL134+DL135+DL136+DL137+DL138+DL139</f>
        <v>4907751281</v>
      </c>
      <c r="DM140" s="235">
        <v>0.22459999999999999</v>
      </c>
    </row>
    <row r="141" spans="3:117" ht="15.75" thickTop="1" x14ac:dyDescent="0.25">
      <c r="G141" s="133"/>
      <c r="H141" s="133"/>
      <c r="I141" s="133">
        <f t="shared" ref="I141:Z141" si="168">+I129-I140</f>
        <v>0</v>
      </c>
      <c r="J141" s="133">
        <f t="shared" si="168"/>
        <v>0</v>
      </c>
      <c r="K141" s="133">
        <f t="shared" si="168"/>
        <v>0</v>
      </c>
      <c r="L141" s="133">
        <f>+L129-L140</f>
        <v>0</v>
      </c>
      <c r="M141" s="133">
        <f t="shared" si="168"/>
        <v>0</v>
      </c>
      <c r="N141" s="133">
        <f t="shared" si="168"/>
        <v>0</v>
      </c>
      <c r="O141" s="133">
        <f t="shared" si="168"/>
        <v>0</v>
      </c>
      <c r="P141" s="133">
        <f t="shared" si="168"/>
        <v>0</v>
      </c>
      <c r="Q141" s="133">
        <f t="shared" si="168"/>
        <v>0</v>
      </c>
      <c r="R141" s="133">
        <f t="shared" si="168"/>
        <v>0</v>
      </c>
      <c r="S141" s="133">
        <f t="shared" si="168"/>
        <v>0</v>
      </c>
      <c r="T141" s="133">
        <f t="shared" si="168"/>
        <v>0</v>
      </c>
      <c r="U141" s="133">
        <f t="shared" si="168"/>
        <v>0</v>
      </c>
      <c r="V141" s="133">
        <f t="shared" si="168"/>
        <v>0</v>
      </c>
      <c r="W141" s="133">
        <f t="shared" si="168"/>
        <v>0</v>
      </c>
      <c r="X141" s="133">
        <f t="shared" si="168"/>
        <v>0</v>
      </c>
      <c r="Y141" s="133">
        <f t="shared" si="168"/>
        <v>0</v>
      </c>
      <c r="Z141" s="133">
        <f t="shared" si="168"/>
        <v>0</v>
      </c>
      <c r="AC141" s="133"/>
      <c r="AD141" s="133">
        <f t="shared" ref="AD141:AV141" si="169">+AD129-AD140</f>
        <v>0</v>
      </c>
      <c r="AE141" s="133">
        <f t="shared" si="169"/>
        <v>0</v>
      </c>
      <c r="AF141" s="133">
        <f t="shared" si="169"/>
        <v>0</v>
      </c>
      <c r="AG141" s="133">
        <f t="shared" si="169"/>
        <v>0</v>
      </c>
      <c r="AH141" s="133">
        <f t="shared" si="169"/>
        <v>0</v>
      </c>
      <c r="AI141" s="133">
        <f t="shared" si="169"/>
        <v>0</v>
      </c>
      <c r="AJ141" s="133">
        <f t="shared" si="169"/>
        <v>0</v>
      </c>
      <c r="AK141" s="133">
        <f t="shared" si="169"/>
        <v>0</v>
      </c>
      <c r="AL141" s="133">
        <f t="shared" si="169"/>
        <v>0</v>
      </c>
      <c r="AM141" s="133">
        <f t="shared" si="169"/>
        <v>0</v>
      </c>
      <c r="AN141" s="133">
        <f t="shared" si="169"/>
        <v>0</v>
      </c>
      <c r="AO141" s="133">
        <f t="shared" si="169"/>
        <v>0</v>
      </c>
      <c r="AP141" s="133">
        <f t="shared" si="169"/>
        <v>0</v>
      </c>
      <c r="AQ141" s="133">
        <f t="shared" si="169"/>
        <v>0</v>
      </c>
      <c r="AR141" s="133">
        <f t="shared" si="169"/>
        <v>0</v>
      </c>
      <c r="AS141" s="133">
        <f t="shared" si="169"/>
        <v>0</v>
      </c>
      <c r="AT141" s="133">
        <f t="shared" si="169"/>
        <v>0</v>
      </c>
      <c r="AU141" s="133">
        <f t="shared" si="169"/>
        <v>0</v>
      </c>
      <c r="AV141" s="133">
        <f t="shared" si="169"/>
        <v>0</v>
      </c>
      <c r="AX141" s="133"/>
      <c r="AY141" s="133"/>
      <c r="AZ141" s="133">
        <f t="shared" ref="AZ141:BQ141" si="170">+AZ129-AZ140</f>
        <v>0</v>
      </c>
      <c r="BA141" s="133">
        <f t="shared" si="170"/>
        <v>0</v>
      </c>
      <c r="BB141" s="133">
        <f t="shared" si="170"/>
        <v>0</v>
      </c>
      <c r="BC141" s="133">
        <f t="shared" si="170"/>
        <v>0</v>
      </c>
      <c r="BD141" s="133">
        <f t="shared" si="170"/>
        <v>0</v>
      </c>
      <c r="BE141" s="133">
        <f t="shared" si="170"/>
        <v>0</v>
      </c>
      <c r="BF141" s="133">
        <f t="shared" si="170"/>
        <v>0</v>
      </c>
      <c r="BG141" s="133">
        <f t="shared" si="170"/>
        <v>0</v>
      </c>
      <c r="BH141" s="133">
        <f t="shared" si="170"/>
        <v>0</v>
      </c>
      <c r="BI141" s="133">
        <f t="shared" si="170"/>
        <v>0</v>
      </c>
      <c r="BJ141" s="133">
        <f t="shared" si="170"/>
        <v>0</v>
      </c>
      <c r="BK141" s="133">
        <f t="shared" si="170"/>
        <v>0</v>
      </c>
      <c r="BL141" s="133">
        <f t="shared" si="170"/>
        <v>0</v>
      </c>
      <c r="BM141" s="133">
        <f t="shared" si="170"/>
        <v>0</v>
      </c>
      <c r="BN141" s="133">
        <f t="shared" si="170"/>
        <v>0</v>
      </c>
      <c r="BO141" s="133">
        <f t="shared" si="170"/>
        <v>0</v>
      </c>
      <c r="BP141" s="133">
        <f t="shared" si="170"/>
        <v>0</v>
      </c>
      <c r="BQ141" s="133">
        <f t="shared" si="170"/>
        <v>0</v>
      </c>
      <c r="BS141" s="133"/>
      <c r="BT141" s="133"/>
      <c r="BU141" s="133">
        <f t="shared" ref="BU141:CL141" si="171">+BU129-BU140</f>
        <v>0</v>
      </c>
      <c r="BV141" s="133">
        <f t="shared" si="171"/>
        <v>0</v>
      </c>
      <c r="BW141" s="133">
        <f t="shared" si="171"/>
        <v>0</v>
      </c>
      <c r="BX141" s="133">
        <f t="shared" si="171"/>
        <v>0</v>
      </c>
      <c r="BY141" s="133">
        <f t="shared" si="171"/>
        <v>0</v>
      </c>
      <c r="BZ141" s="133">
        <f t="shared" si="171"/>
        <v>0</v>
      </c>
      <c r="CA141" s="133">
        <f t="shared" si="171"/>
        <v>0</v>
      </c>
      <c r="CB141" s="133">
        <f t="shared" si="171"/>
        <v>0</v>
      </c>
      <c r="CC141" s="133">
        <f t="shared" si="171"/>
        <v>0</v>
      </c>
      <c r="CD141" s="133">
        <f t="shared" si="171"/>
        <v>0</v>
      </c>
      <c r="CE141" s="133">
        <f t="shared" si="171"/>
        <v>0</v>
      </c>
      <c r="CF141" s="133">
        <f t="shared" si="171"/>
        <v>0</v>
      </c>
      <c r="CG141" s="133">
        <f t="shared" si="171"/>
        <v>0</v>
      </c>
      <c r="CH141" s="133">
        <f t="shared" si="171"/>
        <v>0</v>
      </c>
      <c r="CI141" s="133">
        <f t="shared" si="171"/>
        <v>0</v>
      </c>
      <c r="CJ141" s="133">
        <f t="shared" si="171"/>
        <v>0</v>
      </c>
      <c r="CK141" s="133">
        <f t="shared" si="171"/>
        <v>0</v>
      </c>
      <c r="CL141" s="133">
        <f t="shared" si="171"/>
        <v>0</v>
      </c>
      <c r="CM141" s="133"/>
      <c r="CN141" s="133"/>
      <c r="CO141" s="133"/>
      <c r="CP141" s="133">
        <f t="shared" ref="CP141:DG141" ca="1" si="172">+CP129-CP140</f>
        <v>0</v>
      </c>
      <c r="CQ141" s="133">
        <f t="shared" si="172"/>
        <v>0</v>
      </c>
      <c r="CR141" s="133">
        <f t="shared" si="172"/>
        <v>0</v>
      </c>
      <c r="CS141" s="133">
        <f t="shared" si="172"/>
        <v>0</v>
      </c>
      <c r="CT141" s="133">
        <f t="shared" si="172"/>
        <v>0</v>
      </c>
      <c r="CU141" s="133">
        <f t="shared" si="172"/>
        <v>0</v>
      </c>
      <c r="CV141" s="133">
        <f t="shared" si="172"/>
        <v>0</v>
      </c>
      <c r="CW141" s="133">
        <f t="shared" si="172"/>
        <v>0</v>
      </c>
      <c r="CX141" s="133">
        <f t="shared" si="172"/>
        <v>0</v>
      </c>
      <c r="CY141" s="133">
        <f t="shared" si="172"/>
        <v>0</v>
      </c>
      <c r="CZ141" s="133">
        <f t="shared" si="172"/>
        <v>0</v>
      </c>
      <c r="DA141" s="133">
        <f t="shared" si="172"/>
        <v>0</v>
      </c>
      <c r="DB141" s="133">
        <f t="shared" si="172"/>
        <v>0</v>
      </c>
      <c r="DC141" s="133">
        <f t="shared" si="172"/>
        <v>0</v>
      </c>
      <c r="DD141" s="133">
        <f t="shared" si="172"/>
        <v>0</v>
      </c>
      <c r="DE141" s="133">
        <f t="shared" si="172"/>
        <v>0</v>
      </c>
      <c r="DF141" s="133">
        <f t="shared" si="172"/>
        <v>0</v>
      </c>
      <c r="DG141" s="133">
        <f t="shared" si="172"/>
        <v>0</v>
      </c>
      <c r="DK141" s="67"/>
      <c r="DL141" s="67"/>
      <c r="DM141" s="67"/>
    </row>
    <row r="142" spans="3:117" x14ac:dyDescent="0.25">
      <c r="D142" s="134"/>
      <c r="AC142" s="133"/>
      <c r="AD142" s="133"/>
      <c r="BS142" s="133"/>
      <c r="BT142" s="133"/>
      <c r="DK142" s="237"/>
      <c r="DL142" s="67"/>
      <c r="DM142" s="67"/>
    </row>
    <row r="143" spans="3:117" x14ac:dyDescent="0.25">
      <c r="G143" s="133"/>
      <c r="K143" s="133"/>
      <c r="R143" s="133"/>
      <c r="BS143" s="133"/>
    </row>
    <row r="144" spans="3:117" ht="15.75" thickBot="1" x14ac:dyDescent="0.3">
      <c r="F144" s="133"/>
      <c r="G144" s="133"/>
      <c r="L144" s="133"/>
      <c r="Z144" s="123">
        <f>+G140</f>
        <v>21851056979</v>
      </c>
      <c r="AC144" s="133"/>
      <c r="BS144" s="133"/>
    </row>
    <row r="145" spans="3:115" ht="15.75" thickTop="1" x14ac:dyDescent="0.25">
      <c r="F145" s="133"/>
      <c r="G145" s="133"/>
      <c r="H145" s="133"/>
      <c r="AC145" s="133"/>
      <c r="BS145" s="133"/>
    </row>
    <row r="146" spans="3:115" x14ac:dyDescent="0.25">
      <c r="C146" s="32"/>
    </row>
    <row r="147" spans="3:115" x14ac:dyDescent="0.25">
      <c r="V147" s="133"/>
    </row>
    <row r="148" spans="3:115" x14ac:dyDescent="0.25">
      <c r="G148" s="133"/>
    </row>
    <row r="151" spans="3:115" x14ac:dyDescent="0.25">
      <c r="DJ151" s="215" t="s">
        <v>381</v>
      </c>
      <c r="DK151" s="215"/>
    </row>
    <row r="152" spans="3:115" x14ac:dyDescent="0.25">
      <c r="DJ152" s="216" t="s">
        <v>1</v>
      </c>
      <c r="DK152" s="216" t="s">
        <v>384</v>
      </c>
    </row>
    <row r="153" spans="3:115" x14ac:dyDescent="0.25">
      <c r="DJ153" s="217" t="s">
        <v>30</v>
      </c>
      <c r="DK153" s="91">
        <v>0.22409999999999999</v>
      </c>
    </row>
    <row r="154" spans="3:115" x14ac:dyDescent="0.25">
      <c r="X154" s="133"/>
      <c r="DJ154" s="217" t="s">
        <v>76</v>
      </c>
      <c r="DK154" s="91">
        <v>0.28870000000000001</v>
      </c>
    </row>
    <row r="155" spans="3:115" x14ac:dyDescent="0.25">
      <c r="DJ155" s="217" t="s">
        <v>167</v>
      </c>
      <c r="DK155" s="91">
        <v>0.41539999999999999</v>
      </c>
    </row>
    <row r="156" spans="3:115" x14ac:dyDescent="0.25">
      <c r="DJ156" s="217" t="s">
        <v>382</v>
      </c>
      <c r="DK156" s="91">
        <v>0.65110000000000001</v>
      </c>
    </row>
    <row r="157" spans="3:115" x14ac:dyDescent="0.25">
      <c r="DJ157" s="217" t="s">
        <v>291</v>
      </c>
      <c r="DK157" s="91">
        <v>8.9899999999999994E-2</v>
      </c>
    </row>
    <row r="158" spans="3:115" x14ac:dyDescent="0.25">
      <c r="DJ158" s="216" t="s">
        <v>383</v>
      </c>
      <c r="DK158" s="218">
        <v>0.22459999999999999</v>
      </c>
    </row>
    <row r="182" spans="114:115" x14ac:dyDescent="0.25">
      <c r="DJ182" s="219"/>
      <c r="DK182" s="219"/>
    </row>
    <row r="183" spans="114:115" x14ac:dyDescent="0.25">
      <c r="DJ183" s="220"/>
      <c r="DK183" s="220"/>
    </row>
    <row r="184" spans="114:115" x14ac:dyDescent="0.25">
      <c r="DJ184" s="221"/>
      <c r="DK184" s="222"/>
    </row>
    <row r="185" spans="114:115" x14ac:dyDescent="0.25">
      <c r="DJ185" s="221"/>
      <c r="DK185" s="222"/>
    </row>
    <row r="186" spans="114:115" x14ac:dyDescent="0.25">
      <c r="DJ186" s="221"/>
      <c r="DK186" s="222"/>
    </row>
    <row r="187" spans="114:115" x14ac:dyDescent="0.25">
      <c r="DJ187" s="221"/>
      <c r="DK187" s="222"/>
    </row>
    <row r="188" spans="114:115" x14ac:dyDescent="0.25">
      <c r="DJ188" s="221"/>
      <c r="DK188" s="222"/>
    </row>
    <row r="189" spans="114:115" x14ac:dyDescent="0.25">
      <c r="DJ189" s="220"/>
      <c r="DK189" s="223"/>
    </row>
  </sheetData>
  <mergeCells count="74">
    <mergeCell ref="DJ182:DK182"/>
    <mergeCell ref="DJ151:DK151"/>
    <mergeCell ref="Q1:Q3"/>
    <mergeCell ref="C1:F1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S1:S3"/>
    <mergeCell ref="T1:T3"/>
    <mergeCell ref="U1:U3"/>
    <mergeCell ref="V1:V3"/>
    <mergeCell ref="W1:W3"/>
    <mergeCell ref="B20:E20"/>
    <mergeCell ref="BR1:BS2"/>
    <mergeCell ref="CM1:CN2"/>
    <mergeCell ref="A2:A3"/>
    <mergeCell ref="B2:B3"/>
    <mergeCell ref="C2:C3"/>
    <mergeCell ref="D2:D3"/>
    <mergeCell ref="E2:E3"/>
    <mergeCell ref="F2:F3"/>
    <mergeCell ref="X1:X3"/>
    <mergeCell ref="Y1:Y3"/>
    <mergeCell ref="Z1:Z3"/>
    <mergeCell ref="AB1:AC2"/>
    <mergeCell ref="AW1:AX2"/>
    <mergeCell ref="AZ1:BA2"/>
    <mergeCell ref="R1:R3"/>
    <mergeCell ref="A4:A19"/>
    <mergeCell ref="B4:B6"/>
    <mergeCell ref="B8:B12"/>
    <mergeCell ref="B14:B16"/>
    <mergeCell ref="B18:B19"/>
    <mergeCell ref="A21:A57"/>
    <mergeCell ref="B21:B23"/>
    <mergeCell ref="B24:B32"/>
    <mergeCell ref="B33:B36"/>
    <mergeCell ref="B37:B40"/>
    <mergeCell ref="B41:B43"/>
    <mergeCell ref="B44:B47"/>
    <mergeCell ref="B48:B49"/>
    <mergeCell ref="B50:B51"/>
    <mergeCell ref="B52:B57"/>
    <mergeCell ref="B58:E58"/>
    <mergeCell ref="A59:A70"/>
    <mergeCell ref="B59:B61"/>
    <mergeCell ref="B63:B70"/>
    <mergeCell ref="A71:A83"/>
    <mergeCell ref="B71:B77"/>
    <mergeCell ref="B78:B79"/>
    <mergeCell ref="B80:B83"/>
    <mergeCell ref="A84:A90"/>
    <mergeCell ref="B84:B85"/>
    <mergeCell ref="B86:B90"/>
    <mergeCell ref="B91:F91"/>
    <mergeCell ref="A92:A106"/>
    <mergeCell ref="B92:B99"/>
    <mergeCell ref="B103:B105"/>
    <mergeCell ref="B127:D127"/>
    <mergeCell ref="C129:E129"/>
    <mergeCell ref="C140:D140"/>
    <mergeCell ref="B107:F107"/>
    <mergeCell ref="A108:A119"/>
    <mergeCell ref="B108:B110"/>
    <mergeCell ref="B111:B119"/>
    <mergeCell ref="A121:A126"/>
    <mergeCell ref="B121:B12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290 DEL 29 DE DICIEMBRE
 DE 2015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P.ACCION MARZO  (2)</vt:lpstr>
      <vt:lpstr>P.ACCION MARZO  (3)</vt:lpstr>
      <vt:lpstr>'P.ACCION MARZO  (2)'!Títulos_a_imprimir</vt:lpstr>
      <vt:lpstr>'P.ACCION MARZO  (3)'!Títulos_a_imprimir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2016-04-05T17:13:22Z</dcterms:created>
  <dcterms:modified xsi:type="dcterms:W3CDTF">2016-04-06T15:32:38Z</dcterms:modified>
</cp:coreProperties>
</file>